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https://officesharedservice.sharepoint.com/sites/PPPlanningPolicy/C Infrastructure S106 and CIL/S106/s106 Calculator/22-04-27 Calculator Public Art update/"/>
    </mc:Choice>
  </mc:AlternateContent>
  <xr:revisionPtr revIDLastSave="84" documentId="8_{297BE93B-6AD8-4DCB-947F-E342DDD4E3C1}" xr6:coauthVersionLast="47" xr6:coauthVersionMax="47" xr10:uidLastSave="{F30DCC66-659D-4B56-835A-C237C918E9F3}"/>
  <workbookProtection workbookAlgorithmName="SHA-512" workbookHashValue="mGnzUB/VNI4H3mUmkGg0LFQtAQNb2vEXFOyLkLvASD/slLhtGtdMIn1qGjUstcZHBpXgcgks4PExqVU+W9tBAw==" workbookSaltValue="vtFds5a3GlAEo66iPY7Stg==" workbookSpinCount="100000" lockStructure="1"/>
  <bookViews>
    <workbookView xWindow="-103" yWindow="-103" windowWidth="23657" windowHeight="15394" tabRatio="522" xr2:uid="{00000000-000D-0000-FFFF-FFFF00000000}"/>
  </bookViews>
  <sheets>
    <sheet name="Introduction" sheetId="20" r:id="rId1"/>
    <sheet name="Development Inputs" sheetId="1" r:id="rId2"/>
    <sheet name="Carbon Offset" sheetId="21" state="hidden" r:id="rId3"/>
    <sheet name="Planning Contribution Statement" sheetId="18" r:id="rId4"/>
    <sheet name="HCA updated assumptions" sheetId="31" state="hidden" r:id="rId5"/>
    <sheet name="Development Impact" sheetId="2" state="hidden" r:id="rId6"/>
    <sheet name="Gross Development Cost" sheetId="30" state="hidden" r:id="rId7"/>
    <sheet name="Public Art" sheetId="11" state="hidden" r:id="rId8"/>
    <sheet name="Transport" sheetId="27" state="hidden" r:id="rId9"/>
    <sheet name="Emp &amp; Train Non compliance" sheetId="24" state="hidden" r:id="rId10"/>
    <sheet name="Training &amp; Emp Jobs Target" sheetId="22" state="hidden" r:id="rId11"/>
    <sheet name="End User Emp &amp; Training Cont" sheetId="23" state="hidden" r:id="rId12"/>
    <sheet name="Local Suppliers" sheetId="25" state="hidden" r:id="rId13"/>
    <sheet name="Library Facilities" sheetId="6" state="hidden" r:id="rId14"/>
    <sheet name="Sport &amp; Leisure" sheetId="7" state="hidden" r:id="rId15"/>
    <sheet name="Open Space" sheetId="9" state="hidden" r:id="rId16"/>
    <sheet name="Air Quality" sheetId="13" state="hidden" r:id="rId17"/>
    <sheet name="Monitoring Fee" sheetId="26" state="hidden" r:id="rId18"/>
  </sheets>
  <definedNames>
    <definedName name="_xlnm.Print_Area" localSheetId="3">'Planning Contribution Statement'!$A$1:$K$111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1" i="2" l="1"/>
  <c r="O30" i="2"/>
  <c r="O29" i="2"/>
  <c r="O27" i="2"/>
  <c r="O26" i="2"/>
  <c r="O25" i="2"/>
  <c r="O24" i="2"/>
  <c r="O23" i="2"/>
  <c r="O22" i="2"/>
  <c r="O21" i="2"/>
  <c r="D93" i="18" l="1"/>
  <c r="D87" i="18"/>
  <c r="D88" i="18"/>
  <c r="D89" i="18"/>
  <c r="D86" i="18"/>
  <c r="D79" i="18"/>
  <c r="D80" i="18"/>
  <c r="D81" i="18"/>
  <c r="D78" i="18"/>
  <c r="B22" i="13"/>
  <c r="C37" i="27"/>
  <c r="C36" i="27"/>
  <c r="B7" i="30"/>
  <c r="E87" i="1"/>
  <c r="F87" i="1"/>
  <c r="G39" i="2"/>
  <c r="D39" i="2"/>
  <c r="E39" i="2" s="1"/>
  <c r="G33" i="2"/>
  <c r="G34" i="2"/>
  <c r="G35" i="2"/>
  <c r="G36" i="2"/>
  <c r="G32" i="2"/>
  <c r="H32" i="2" s="1"/>
  <c r="D33" i="2"/>
  <c r="E33" i="2" s="1"/>
  <c r="D34" i="2"/>
  <c r="E34" i="2" s="1"/>
  <c r="D35" i="2"/>
  <c r="E35" i="2" s="1"/>
  <c r="D36" i="2"/>
  <c r="E36" i="2" s="1"/>
  <c r="D32" i="2"/>
  <c r="G21" i="2"/>
  <c r="G22" i="2"/>
  <c r="G23" i="2"/>
  <c r="G20" i="2"/>
  <c r="F21" i="2"/>
  <c r="F22" i="2"/>
  <c r="F23" i="2"/>
  <c r="F20" i="2"/>
  <c r="G24" i="2"/>
  <c r="H24" i="2" s="1"/>
  <c r="G73" i="1" s="1"/>
  <c r="G25" i="2"/>
  <c r="G26" i="2"/>
  <c r="G27" i="2"/>
  <c r="G28" i="2"/>
  <c r="G29" i="2"/>
  <c r="G17" i="2"/>
  <c r="G18" i="2"/>
  <c r="G19" i="2"/>
  <c r="G16" i="2"/>
  <c r="H16" i="2" s="1"/>
  <c r="C20" i="2"/>
  <c r="E20" i="2" s="1"/>
  <c r="F79" i="1"/>
  <c r="E79" i="1"/>
  <c r="D25" i="2"/>
  <c r="E25" i="2" s="1"/>
  <c r="D26" i="2"/>
  <c r="E26" i="2" s="1"/>
  <c r="D27" i="2"/>
  <c r="E27" i="2" s="1"/>
  <c r="D28" i="2"/>
  <c r="E28" i="2" s="1"/>
  <c r="D29" i="2"/>
  <c r="C52" i="2" s="1"/>
  <c r="D24" i="2"/>
  <c r="C21" i="2"/>
  <c r="E21" i="2" s="1"/>
  <c r="C22" i="2"/>
  <c r="E22" i="2" s="1"/>
  <c r="C23" i="2"/>
  <c r="E23" i="2" s="1"/>
  <c r="D17" i="2"/>
  <c r="D18" i="2"/>
  <c r="E18" i="2" s="1"/>
  <c r="D19" i="2"/>
  <c r="E19" i="2" s="1"/>
  <c r="D16" i="2"/>
  <c r="D21" i="2"/>
  <c r="D22" i="2"/>
  <c r="D23" i="2"/>
  <c r="D20" i="2"/>
  <c r="J22" i="2" l="1"/>
  <c r="H39" i="2"/>
  <c r="J21" i="2"/>
  <c r="H36" i="2"/>
  <c r="J36" i="2"/>
  <c r="H28" i="2"/>
  <c r="G77" i="1" s="1"/>
  <c r="J28" i="2"/>
  <c r="K28" i="2" s="1"/>
  <c r="H26" i="2"/>
  <c r="G75" i="1" s="1"/>
  <c r="J26" i="2"/>
  <c r="K26" i="2" s="1"/>
  <c r="H35" i="2"/>
  <c r="J35" i="2"/>
  <c r="H34" i="2"/>
  <c r="J34" i="2"/>
  <c r="J23" i="2"/>
  <c r="H29" i="2"/>
  <c r="G78" i="1" s="1"/>
  <c r="J29" i="2"/>
  <c r="K29" i="2" s="1"/>
  <c r="H33" i="2"/>
  <c r="J33" i="2"/>
  <c r="H27" i="2"/>
  <c r="G76" i="1" s="1"/>
  <c r="J27" i="2"/>
  <c r="K27" i="2" s="1"/>
  <c r="J20" i="2"/>
  <c r="J39" i="2"/>
  <c r="H25" i="2"/>
  <c r="G74" i="1" s="1"/>
  <c r="J25" i="2"/>
  <c r="K25" i="2" s="1"/>
  <c r="H22" i="2"/>
  <c r="G71" i="1" s="1"/>
  <c r="I22" i="2"/>
  <c r="H19" i="2"/>
  <c r="G64" i="1" s="1"/>
  <c r="J19" i="2"/>
  <c r="K19" i="2" s="1"/>
  <c r="H21" i="2"/>
  <c r="G70" i="1" s="1"/>
  <c r="I21" i="2"/>
  <c r="K21" i="2" s="1"/>
  <c r="H18" i="2"/>
  <c r="G63" i="1" s="1"/>
  <c r="J18" i="2"/>
  <c r="K18" i="2" s="1"/>
  <c r="F45" i="2"/>
  <c r="I20" i="2"/>
  <c r="K20" i="2" s="1"/>
  <c r="H17" i="2"/>
  <c r="G62" i="1" s="1"/>
  <c r="J17" i="2"/>
  <c r="K17" i="2" s="1"/>
  <c r="H23" i="2"/>
  <c r="G72" i="1" s="1"/>
  <c r="I23" i="2"/>
  <c r="K23" i="2" s="1"/>
  <c r="E16" i="2"/>
  <c r="J16" i="2"/>
  <c r="K16" i="2" s="1"/>
  <c r="J24" i="2"/>
  <c r="K24" i="2" s="1"/>
  <c r="E32" i="2"/>
  <c r="K32" i="2" s="1"/>
  <c r="J32" i="2"/>
  <c r="E24" i="2"/>
  <c r="E29" i="2"/>
  <c r="C51" i="2"/>
  <c r="F51" i="2"/>
  <c r="H20" i="2"/>
  <c r="F52" i="2"/>
  <c r="C45" i="2"/>
  <c r="K22" i="2"/>
  <c r="E17" i="2"/>
  <c r="G46" i="2"/>
  <c r="D46" i="2"/>
  <c r="H46" i="2" l="1"/>
  <c r="B20" i="6" s="1"/>
  <c r="G84" i="1"/>
  <c r="K34" i="2"/>
  <c r="G86" i="1"/>
  <c r="K36" i="2"/>
  <c r="G85" i="1"/>
  <c r="K35" i="2"/>
  <c r="G90" i="1"/>
  <c r="G91" i="1" s="1"/>
  <c r="K39" i="2"/>
  <c r="G83" i="1"/>
  <c r="K33" i="2"/>
  <c r="E46" i="2"/>
  <c r="G82" i="1"/>
  <c r="C54" i="2"/>
  <c r="D51" i="2"/>
  <c r="G61" i="1"/>
  <c r="B21" i="6"/>
  <c r="B23" i="9"/>
  <c r="G69" i="1"/>
  <c r="I45" i="2"/>
  <c r="F54" i="2"/>
  <c r="J46" i="2"/>
  <c r="B22" i="9" l="1"/>
  <c r="K46" i="2"/>
  <c r="G87" i="1"/>
  <c r="G79" i="1"/>
  <c r="B22" i="6"/>
  <c r="G94" i="1" l="1"/>
  <c r="C12" i="23" s="1"/>
  <c r="D103" i="18" l="1"/>
  <c r="J20" i="31"/>
  <c r="I16" i="31"/>
  <c r="I7" i="31"/>
  <c r="C9" i="11"/>
  <c r="D9" i="11" s="1"/>
  <c r="C8" i="11"/>
  <c r="D8" i="11" s="1"/>
  <c r="C9" i="25" l="1"/>
  <c r="D9" i="25" s="1"/>
  <c r="C8" i="25"/>
  <c r="D8" i="25" s="1"/>
  <c r="C9" i="23"/>
  <c r="D9" i="23" s="1"/>
  <c r="C8" i="23"/>
  <c r="D8" i="23" s="1"/>
  <c r="C9" i="22"/>
  <c r="D9" i="22" s="1"/>
  <c r="C8" i="22"/>
  <c r="D8" i="22" s="1"/>
  <c r="C11" i="27"/>
  <c r="K5" i="18" l="1"/>
  <c r="K6" i="18"/>
  <c r="K7" i="18"/>
  <c r="K8" i="18"/>
  <c r="K9" i="18"/>
  <c r="K10" i="18"/>
  <c r="K11" i="18"/>
  <c r="C25" i="21"/>
  <c r="C8" i="21"/>
  <c r="D8" i="21" s="1"/>
  <c r="C27" i="24"/>
  <c r="B19" i="26" l="1"/>
  <c r="B30" i="13"/>
  <c r="B33" i="9" l="1"/>
  <c r="B45" i="22" l="1"/>
  <c r="B27" i="21" l="1"/>
  <c r="F8" i="2"/>
  <c r="F7" i="2"/>
  <c r="F6" i="2"/>
  <c r="F5" i="2"/>
  <c r="E8" i="2"/>
  <c r="E7" i="2"/>
  <c r="E6" i="2"/>
  <c r="E5" i="2"/>
  <c r="D8" i="2"/>
  <c r="D7" i="2"/>
  <c r="D6" i="2"/>
  <c r="D5" i="2"/>
  <c r="B10" i="30" l="1"/>
  <c r="C107" i="1" s="1"/>
  <c r="B5" i="2"/>
  <c r="B23" i="7" l="1"/>
  <c r="B30" i="22"/>
  <c r="C38" i="22" s="1"/>
  <c r="D37" i="27"/>
  <c r="D36" i="27"/>
  <c r="D11" i="27" l="1"/>
  <c r="F11" i="27"/>
  <c r="E53" i="1" l="1"/>
  <c r="E46" i="1"/>
  <c r="E38" i="1"/>
  <c r="E55" i="1" l="1"/>
  <c r="C7" i="13"/>
  <c r="D7" i="13" s="1"/>
  <c r="C7" i="9"/>
  <c r="D7" i="9" s="1"/>
  <c r="C7" i="7" l="1"/>
  <c r="D7" i="7" s="1"/>
  <c r="C7" i="6" l="1"/>
  <c r="D7" i="6" s="1"/>
  <c r="B18" i="25"/>
  <c r="C8" i="24"/>
  <c r="D8" i="24" s="1"/>
  <c r="D96" i="18" l="1"/>
  <c r="D95" i="18"/>
  <c r="D94" i="18"/>
  <c r="D75" i="18"/>
  <c r="F91" i="1"/>
  <c r="F94" i="1" s="1"/>
  <c r="C9" i="21" s="1"/>
  <c r="D9" i="21" s="1"/>
  <c r="E91" i="1"/>
  <c r="E94" i="1" s="1"/>
  <c r="D53" i="1"/>
  <c r="D46" i="1"/>
  <c r="D38" i="1"/>
  <c r="D102" i="18" l="1"/>
  <c r="C10" i="21"/>
  <c r="D10" i="21" s="1"/>
  <c r="C9" i="6"/>
  <c r="D101" i="18"/>
  <c r="C10" i="11"/>
  <c r="D10" i="11" s="1"/>
  <c r="B21" i="13"/>
  <c r="B8" i="30"/>
  <c r="C8" i="6"/>
  <c r="C10" i="23"/>
  <c r="D10" i="23" s="1"/>
  <c r="C11" i="11"/>
  <c r="D11" i="11" s="1"/>
  <c r="C11" i="25"/>
  <c r="E9" i="2"/>
  <c r="F9" i="2"/>
  <c r="C8" i="13"/>
  <c r="D8" i="13" s="1"/>
  <c r="C10" i="22"/>
  <c r="D9" i="2"/>
  <c r="D55" i="1"/>
  <c r="D99" i="18" s="1"/>
  <c r="D52" i="2"/>
  <c r="D54" i="2" s="1"/>
  <c r="B6" i="2"/>
  <c r="C7" i="24" l="1"/>
  <c r="C34" i="27"/>
  <c r="C7" i="11"/>
  <c r="D7" i="11" s="1"/>
  <c r="E7" i="11" s="1"/>
  <c r="G96" i="1"/>
  <c r="B11" i="30"/>
  <c r="C108" i="1" s="1"/>
  <c r="C109" i="1" s="1"/>
  <c r="C104" i="1" s="1"/>
  <c r="B29" i="22"/>
  <c r="B39" i="22" s="1"/>
  <c r="C10" i="25"/>
  <c r="D10" i="25" s="1"/>
  <c r="C8" i="9"/>
  <c r="D8" i="9" s="1"/>
  <c r="C35" i="27"/>
  <c r="D35" i="27" s="1"/>
  <c r="D8" i="6"/>
  <c r="C8" i="7"/>
  <c r="D8" i="7" s="1"/>
  <c r="B23" i="13"/>
  <c r="C28" i="13" s="1"/>
  <c r="C9" i="24"/>
  <c r="D9" i="24" s="1"/>
  <c r="C12" i="27"/>
  <c r="E10" i="22"/>
  <c r="D10" i="22"/>
  <c r="C9" i="13"/>
  <c r="D9" i="13" s="1"/>
  <c r="E7" i="13" s="1"/>
  <c r="C9" i="9"/>
  <c r="D9" i="9" s="1"/>
  <c r="C9" i="7"/>
  <c r="D9" i="7" s="1"/>
  <c r="D9" i="6"/>
  <c r="C11" i="23"/>
  <c r="D11" i="23" s="1"/>
  <c r="C11" i="22"/>
  <c r="D11" i="22" s="1"/>
  <c r="F96" i="1"/>
  <c r="B7" i="2"/>
  <c r="G52" i="2"/>
  <c r="G51" i="2"/>
  <c r="B8" i="2"/>
  <c r="B9" i="2"/>
  <c r="G54" i="2" l="1"/>
  <c r="B24" i="9" s="1"/>
  <c r="B25" i="9" s="1"/>
  <c r="C29" i="9" s="1"/>
  <c r="C31" i="9" s="1"/>
  <c r="C33" i="9" s="1"/>
  <c r="C26" i="11"/>
  <c r="D105" i="18"/>
  <c r="K47" i="2"/>
  <c r="B19" i="23" s="1"/>
  <c r="B38" i="22"/>
  <c r="B40" i="22"/>
  <c r="E7" i="6"/>
  <c r="E7" i="7"/>
  <c r="B12" i="30"/>
  <c r="B3" i="30" s="1"/>
  <c r="B19" i="25"/>
  <c r="B31" i="25" s="1"/>
  <c r="B32" i="25" s="1"/>
  <c r="E7" i="9"/>
  <c r="H96" i="1"/>
  <c r="F95" i="1" s="1"/>
  <c r="O24" i="9" s="1"/>
  <c r="P24" i="9" s="1"/>
  <c r="P25" i="9" s="1"/>
  <c r="C12" i="22"/>
  <c r="B20" i="25"/>
  <c r="C31" i="25" s="1"/>
  <c r="C32" i="25" s="1"/>
  <c r="D11" i="25"/>
  <c r="D12" i="27"/>
  <c r="C10" i="27"/>
  <c r="F10" i="27" s="1"/>
  <c r="D34" i="27"/>
  <c r="E34" i="27" s="1"/>
  <c r="C7" i="25"/>
  <c r="D7" i="25" s="1"/>
  <c r="C7" i="23"/>
  <c r="D7" i="23" s="1"/>
  <c r="D7" i="24"/>
  <c r="D11" i="24" s="1"/>
  <c r="C7" i="22"/>
  <c r="C7" i="21"/>
  <c r="D7" i="21" l="1"/>
  <c r="E7" i="21" s="1"/>
  <c r="B24" i="7"/>
  <c r="B44" i="27"/>
  <c r="C44" i="27" s="1"/>
  <c r="B3" i="27" s="1"/>
  <c r="G24" i="18" s="1"/>
  <c r="E7" i="25"/>
  <c r="C3" i="25" s="1"/>
  <c r="B22" i="7"/>
  <c r="B25" i="7" s="1"/>
  <c r="C28" i="6"/>
  <c r="C30" i="6" s="1"/>
  <c r="C32" i="6" s="1"/>
  <c r="C28" i="11"/>
  <c r="C3" i="11" s="1"/>
  <c r="D12" i="22"/>
  <c r="C25" i="23"/>
  <c r="C27" i="23" s="1"/>
  <c r="D12" i="23"/>
  <c r="E7" i="23" s="1"/>
  <c r="P18" i="9"/>
  <c r="Q18" i="9" s="1"/>
  <c r="Q24" i="9" s="1"/>
  <c r="Q20" i="9" s="1"/>
  <c r="D38" i="22"/>
  <c r="D10" i="27"/>
  <c r="E10" i="27" s="1"/>
  <c r="B22" i="27" s="1"/>
  <c r="B4" i="27" s="1"/>
  <c r="G10" i="27"/>
  <c r="B28" i="27" s="1"/>
  <c r="D14" i="25"/>
  <c r="D7" i="22"/>
  <c r="C30" i="22"/>
  <c r="C27" i="21" l="1"/>
  <c r="C3" i="21" s="1"/>
  <c r="E7" i="22"/>
  <c r="A5" i="27"/>
  <c r="B5" i="27"/>
  <c r="C39" i="22"/>
  <c r="C40" i="22"/>
  <c r="B41" i="22"/>
  <c r="C23" i="24" s="1"/>
  <c r="A4" i="27"/>
  <c r="A3" i="27"/>
  <c r="G25" i="18" l="1"/>
  <c r="C41" i="22"/>
  <c r="B41" i="9"/>
  <c r="B43" i="9" s="1"/>
  <c r="C29" i="23"/>
  <c r="C29" i="7"/>
  <c r="C31" i="7" s="1"/>
  <c r="C33" i="7" s="1"/>
  <c r="C3" i="7" s="1"/>
  <c r="C30" i="13"/>
  <c r="C3" i="13" s="1"/>
  <c r="B38" i="6"/>
  <c r="B40" i="6" s="1"/>
  <c r="C3" i="6"/>
  <c r="C3" i="24"/>
  <c r="D40" i="22"/>
  <c r="D39" i="22"/>
  <c r="G26" i="18" l="1"/>
  <c r="C3" i="23"/>
  <c r="C3" i="9"/>
  <c r="B41" i="7"/>
  <c r="B43" i="7" s="1"/>
  <c r="G20" i="18"/>
  <c r="G21" i="18"/>
  <c r="D41" i="22"/>
  <c r="E41" i="22" s="1"/>
  <c r="C43" i="22" s="1"/>
  <c r="C45" i="22" s="1"/>
  <c r="G17" i="18"/>
  <c r="G19" i="18" l="1"/>
  <c r="G22" i="18" l="1"/>
  <c r="C3" i="22"/>
  <c r="G18" i="18" l="1"/>
  <c r="G23" i="18" s="1"/>
  <c r="B17" i="26" l="1"/>
  <c r="B18" i="26" l="1"/>
  <c r="B20" i="26" s="1"/>
  <c r="C3" i="26" s="1"/>
  <c r="G27" i="18" s="1"/>
  <c r="G29" i="18" s="1"/>
</calcChain>
</file>

<file path=xl/sharedStrings.xml><?xml version="1.0" encoding="utf-8"?>
<sst xmlns="http://schemas.openxmlformats.org/spreadsheetml/2006/main" count="913" uniqueCount="508">
  <si>
    <t xml:space="preserve">       </t>
  </si>
  <si>
    <t xml:space="preserve">                             </t>
  </si>
  <si>
    <t>DEVELOPMENT INPUT SCREEN</t>
  </si>
  <si>
    <t>Notes:</t>
  </si>
  <si>
    <t>1. The applicant (developer) is required to insert information in sections 1 to 6 below.</t>
  </si>
  <si>
    <t xml:space="preserve">2. The Inputs and Planning Contributions Statement should be submitted with the planning application. </t>
  </si>
  <si>
    <t>It forms the basis of a Legal Agreement that will be required to make the development acceptable in planning terms.</t>
  </si>
  <si>
    <t>3. Further information can be obtained from www.rbkc.gov.uk/</t>
  </si>
  <si>
    <t xml:space="preserve">4. Further planning obligations may be secured where they are required, e.g. Transport related improvements, and are in  </t>
  </si>
  <si>
    <t>accordance with the guidance in National Planning Policy Framework, and the Community Infrastructure Levy Regualtions 2010 as amended</t>
  </si>
  <si>
    <t>Key</t>
  </si>
  <si>
    <t>Information to be provided by the applicant</t>
  </si>
  <si>
    <t>Calculated figures</t>
  </si>
  <si>
    <t>Section 1 Site Details</t>
  </si>
  <si>
    <t>Site Address Line 1</t>
  </si>
  <si>
    <t>Site Address Line 2</t>
  </si>
  <si>
    <t>Site Post Code</t>
  </si>
  <si>
    <t>Names and addresses of  those with an interest in the land to be bound by the agreement*  Include mortgagees, leaseholders and freeholders</t>
  </si>
  <si>
    <t>Continue on a separate sheet if necessary</t>
  </si>
  <si>
    <t>Proposed Development</t>
  </si>
  <si>
    <t>Solicitor Contact Details (Name, address, tel. and Email) if known</t>
  </si>
  <si>
    <t>Site Area (ha)</t>
  </si>
  <si>
    <t>Section 2 Residential Floorspace (GIA) and unit composition:</t>
  </si>
  <si>
    <t>(i) Floorspace (GIA)</t>
  </si>
  <si>
    <t>See RICS Code of Measuring Practice 6th Edition Jan 2018</t>
  </si>
  <si>
    <t>(ii) Unit Composition</t>
  </si>
  <si>
    <t>Housing Type</t>
  </si>
  <si>
    <t>Units</t>
  </si>
  <si>
    <t>Insert Info</t>
  </si>
  <si>
    <t>Market Units (Owner Occupied)</t>
  </si>
  <si>
    <t>Floorspace (GIA)</t>
  </si>
  <si>
    <t>1 bed units</t>
  </si>
  <si>
    <t>No. of dwellings</t>
  </si>
  <si>
    <t>2 bed units</t>
  </si>
  <si>
    <t>3 bed units</t>
  </si>
  <si>
    <t>4+ bed units</t>
  </si>
  <si>
    <t>Sub total</t>
  </si>
  <si>
    <t>Affordable Housing</t>
  </si>
  <si>
    <t>Intermediate</t>
  </si>
  <si>
    <t>Affordable Housing for Rent</t>
  </si>
  <si>
    <t>Total Residential Development</t>
  </si>
  <si>
    <t>Total</t>
  </si>
  <si>
    <t>Section 3: Other Development (commercial)</t>
  </si>
  <si>
    <t>(i) Retail &amp; Leisure Development</t>
  </si>
  <si>
    <t>Sq m per employee</t>
  </si>
  <si>
    <t>Existing (GIA)</t>
  </si>
  <si>
    <t>Proposed (GIA)</t>
  </si>
  <si>
    <t>FTE</t>
  </si>
  <si>
    <t>FTE is calculated from proposed floorspace only to avoid double counting, no netting occurs here</t>
  </si>
  <si>
    <t>Town/City Centre/High Street (A1)</t>
  </si>
  <si>
    <t>m2</t>
  </si>
  <si>
    <t>Foodstore / superstores (A1)</t>
  </si>
  <si>
    <t>Other/retail warehouse (A1)</t>
  </si>
  <si>
    <t>Finance &amp; Professional Services (A2)</t>
  </si>
  <si>
    <t>Budget hotel (C1)</t>
  </si>
  <si>
    <t>-</t>
  </si>
  <si>
    <t>Mid-scale hotel (C1)</t>
  </si>
  <si>
    <t>Up-scale hotel (C1)</t>
  </si>
  <si>
    <t>Luxury hotel (C1)</t>
  </si>
  <si>
    <t>1per 5 b/r</t>
  </si>
  <si>
    <t>bedrooms*</t>
  </si>
  <si>
    <t>1 per 3 b/r</t>
  </si>
  <si>
    <t>1 per 2 b/r</t>
  </si>
  <si>
    <t>1 per b/r</t>
  </si>
  <si>
    <t>Restaurants &amp; cafés (A3)</t>
  </si>
  <si>
    <t>Visitor &amp; Cultural attractions (D2)</t>
  </si>
  <si>
    <t>Cinemas (D2)</t>
  </si>
  <si>
    <t>Amusement Centres (D2)</t>
  </si>
  <si>
    <t>Sport Centres (D2)</t>
  </si>
  <si>
    <t>Gymansiums (D2)</t>
  </si>
  <si>
    <t>(ii) Office and Business development</t>
  </si>
  <si>
    <t>Existing</t>
  </si>
  <si>
    <t>Proposed</t>
  </si>
  <si>
    <t>Offices (B1a)</t>
  </si>
  <si>
    <t>High Tech/R&amp;D (B1b)</t>
  </si>
  <si>
    <t>Small business workspaces (B1)</t>
  </si>
  <si>
    <t>Light industrial (B1c)</t>
  </si>
  <si>
    <t>Industrial and Manufacturing (B2)</t>
  </si>
  <si>
    <t>(iii) Warehouse and Distribution</t>
  </si>
  <si>
    <t>Storage and Distribution / warehousing (B8)</t>
  </si>
  <si>
    <t>Totals</t>
  </si>
  <si>
    <t>Net Gain</t>
  </si>
  <si>
    <t>Section 4: Other development inputs</t>
  </si>
  <si>
    <t>Carbon to be offset</t>
  </si>
  <si>
    <t>Tonnes</t>
  </si>
  <si>
    <t xml:space="preserve">Inserted Carbon offset as needed for calculation. Guidance note should make clear that this figure is the tonnes of carbon that can not be offset on site. </t>
  </si>
  <si>
    <t>Section 5: Development Costs</t>
  </si>
  <si>
    <t>Gross Development Costs:</t>
  </si>
  <si>
    <t>Still need to find an updated source for construction cost assumption</t>
  </si>
  <si>
    <t>or</t>
  </si>
  <si>
    <t>Estimate</t>
  </si>
  <si>
    <t>Residential:</t>
  </si>
  <si>
    <t>Commercial:</t>
  </si>
  <si>
    <t>Total Estimated:</t>
  </si>
  <si>
    <t>Carbon Offset</t>
  </si>
  <si>
    <t xml:space="preserve">Carbon Offset Contribution: </t>
  </si>
  <si>
    <t>Threshold</t>
  </si>
  <si>
    <t>10 units or more</t>
  </si>
  <si>
    <t>Residential site area</t>
  </si>
  <si>
    <t>0.5 hectares or more</t>
  </si>
  <si>
    <t>All none residential existing</t>
  </si>
  <si>
    <t>1,000 sqm or more</t>
  </si>
  <si>
    <t>All none residential proposed</t>
  </si>
  <si>
    <t>All residential units in a major residential development. A major residential development is defined as development capable of providing 10 residential units or more, or of an area of 0.5 hectares or more irrespective of the number of units.</t>
  </si>
  <si>
    <t xml:space="preserve">The threshold changed to all major development with the publication of the New London Plan - see london plan policy SI2 which refers to all major development </t>
  </si>
  <si>
    <t>Requirement</t>
  </si>
  <si>
    <t>Where an energy assessment demonstrates that the carbon savings required cannot be delivered on-site, a payment in lieu is required</t>
  </si>
  <si>
    <t>Assumption Value</t>
  </si>
  <si>
    <t>GLA Price of Carbon per tonne</t>
  </si>
  <si>
    <t>Calculation</t>
  </si>
  <si>
    <t>A</t>
  </si>
  <si>
    <t>Tonnes of carbon to be offset</t>
  </si>
  <si>
    <t>Multiplied by</t>
  </si>
  <si>
    <t>B</t>
  </si>
  <si>
    <t>A- This is CO2 emitted from development (tonnes) per year less CO2 target emissions (tonnes) per year and should be clearly set out in an energy assessment for the development</t>
  </si>
  <si>
    <t xml:space="preserve">B- Mayor’s most recent Carbon Offset Price  </t>
  </si>
  <si>
    <t>Reference Material</t>
  </si>
  <si>
    <t xml:space="preserve">https://www.london.gov.uk/sites/default/files/carbon_offsett_funds_guidance_2018.pdf </t>
  </si>
  <si>
    <t>https://www.london.gov.uk/sites/default/files/energy_assessment_guidance_2018.pdf</t>
  </si>
  <si>
    <t>Planning Contributions Statement</t>
  </si>
  <si>
    <t>Names and addresses of all those with an interest in the land to be bound by the planning obligations.</t>
  </si>
  <si>
    <t>Solicitor Contact Details (if known)</t>
  </si>
  <si>
    <t>I/We confirm that all of those with an interest in the land to be bound by the planning</t>
  </si>
  <si>
    <t>SPD Ref</t>
  </si>
  <si>
    <t>Planning Contributions</t>
  </si>
  <si>
    <t>£</t>
  </si>
  <si>
    <t>obligations confirm that they will enter into the S106 agreement or undertaking:</t>
  </si>
  <si>
    <t>Section 9</t>
  </si>
  <si>
    <t>On site developer delivery</t>
  </si>
  <si>
    <t>Section 11</t>
  </si>
  <si>
    <t>Carbon Offset Contribution</t>
  </si>
  <si>
    <t>Signature:</t>
  </si>
  <si>
    <t>Section 12</t>
  </si>
  <si>
    <t>Construction Phase Skills &amp; Training Contribution</t>
  </si>
  <si>
    <t>End-User Employment &amp; Training Contribution</t>
  </si>
  <si>
    <t>Date:</t>
  </si>
  <si>
    <t>Section 13</t>
  </si>
  <si>
    <t>Sport and Leisure Contribution</t>
  </si>
  <si>
    <t>Library Facilities</t>
  </si>
  <si>
    <t>Parks and Open Spaces Contribution</t>
  </si>
  <si>
    <t>Total value of contributions</t>
  </si>
  <si>
    <t>Section 10</t>
  </si>
  <si>
    <t>Travel Plan Fee</t>
  </si>
  <si>
    <t>Local Procurement Code Fee</t>
  </si>
  <si>
    <t>Air Quality Contribution</t>
  </si>
  <si>
    <t>Section 14</t>
  </si>
  <si>
    <t>Monitoring Fee</t>
  </si>
  <si>
    <t>Total amount to be paid</t>
  </si>
  <si>
    <t>*excl legal</t>
  </si>
  <si>
    <t>*Legal Fees are curerntly charged at £260 per hour</t>
  </si>
  <si>
    <t>Version September 2019 (v1)</t>
  </si>
  <si>
    <t>Planning Contributions Statement - Summary of Inputs</t>
  </si>
  <si>
    <t>SUMMARY OF DEVELOPMENT INPUTS</t>
  </si>
  <si>
    <t>Total Existing Commercial Floorspace:</t>
  </si>
  <si>
    <t>Total Proposed Commercial Floorspace:</t>
  </si>
  <si>
    <t>Total Employees:</t>
  </si>
  <si>
    <t>Gross Development Costs</t>
  </si>
  <si>
    <t>DEVELOPMENT IMPACT</t>
  </si>
  <si>
    <t>Employment Yield</t>
  </si>
  <si>
    <t>Industry</t>
  </si>
  <si>
    <t>Use Class</t>
  </si>
  <si>
    <t>Sub-Category</t>
  </si>
  <si>
    <t>Subsector</t>
  </si>
  <si>
    <t>2015 Density</t>
  </si>
  <si>
    <t>suggested figures to use</t>
  </si>
  <si>
    <t>General</t>
  </si>
  <si>
    <t>Industrial and manufacturing</t>
  </si>
  <si>
    <t>36 (GIA)</t>
  </si>
  <si>
    <t>B1a</t>
  </si>
  <si>
    <t>General Office</t>
  </si>
  <si>
    <t>Corporate</t>
  </si>
  <si>
    <t>average figure  - labelled as Office</t>
  </si>
  <si>
    <t>Small Business</t>
  </si>
  <si>
    <t>Small business</t>
  </si>
  <si>
    <t>30 (GIA)</t>
  </si>
  <si>
    <t>Professional Services</t>
  </si>
  <si>
    <t>High Tech/R&amp;D</t>
  </si>
  <si>
    <t>Co-working</t>
  </si>
  <si>
    <t>10 (GIA)</t>
  </si>
  <si>
    <t>Public Sector</t>
  </si>
  <si>
    <t>Science Park</t>
  </si>
  <si>
    <t>Managed workspace</t>
  </si>
  <si>
    <t>12(GIA)</t>
  </si>
  <si>
    <t>TMT</t>
  </si>
  <si>
    <t>Finance and Insurance</t>
  </si>
  <si>
    <t>Warehouse and Distribution</t>
  </si>
  <si>
    <t>Call Centre</t>
  </si>
  <si>
    <t>General Warehousing</t>
  </si>
  <si>
    <t>Regional Distribution Centre</t>
  </si>
  <si>
    <t>77 (GEA)</t>
  </si>
  <si>
    <t xml:space="preserve">B1b </t>
  </si>
  <si>
    <t>R&amp;D Space (40-60 employees per sqm so mid point used)</t>
  </si>
  <si>
    <t>40-60</t>
  </si>
  <si>
    <t>used mid point - labelled as High Tech/R&amp;D (B1b)</t>
  </si>
  <si>
    <t>Large Scale and High Bay</t>
  </si>
  <si>
    <t xml:space="preserve">‘Final Mile’ Distribution Centre </t>
  </si>
  <si>
    <t>70 (GEA)</t>
  </si>
  <si>
    <t>B1c</t>
  </si>
  <si>
    <t>Light Industrial</t>
  </si>
  <si>
    <t>HCA figure - labelled as Light industrial (B1c)</t>
  </si>
  <si>
    <t>B2</t>
  </si>
  <si>
    <t>Industrial &amp; Manuafacturing</t>
  </si>
  <si>
    <t>Use HCA figure - labelled as Industrial and Manufacturing (B2)</t>
  </si>
  <si>
    <t>Office</t>
  </si>
  <si>
    <t>B8</t>
  </si>
  <si>
    <t>Storage &amp; Distribution</t>
  </si>
  <si>
    <t>National Distribution Centre</t>
  </si>
  <si>
    <t>13 (NIA)</t>
  </si>
  <si>
    <t>average figure - labelled as Storage and Distribution / warehousing (B8)</t>
  </si>
  <si>
    <t>Headquarters</t>
  </si>
  <si>
    <t>12 (NIA)</t>
  </si>
  <si>
    <t>Final Mile Distribution Centre</t>
  </si>
  <si>
    <t>Serviced Business Centre</t>
  </si>
  <si>
    <t>Mixed B class</t>
  </si>
  <si>
    <t>Small Business Workspace</t>
  </si>
  <si>
    <t>Incubator (30-60 so used mid point)</t>
  </si>
  <si>
    <t>30-60</t>
  </si>
  <si>
    <t xml:space="preserve">used mid point
then averaged to give
</t>
  </si>
  <si>
    <t>Business Park</t>
  </si>
  <si>
    <t xml:space="preserve">Maker spaces 15-40, midpoint is </t>
  </si>
  <si>
    <t>15-40</t>
  </si>
  <si>
    <t>8 (NIA)</t>
  </si>
  <si>
    <t>studio (20-40)</t>
  </si>
  <si>
    <t>20-40</t>
  </si>
  <si>
    <t>co-working</t>
  </si>
  <si>
    <t>10 to 15</t>
  </si>
  <si>
    <t>Retail</t>
  </si>
  <si>
    <t>managed Workspace</t>
  </si>
  <si>
    <t>12 to 47</t>
  </si>
  <si>
    <t>Town/City Centre</t>
  </si>
  <si>
    <t>High Street</t>
  </si>
  <si>
    <t>15 (NIA)</t>
  </si>
  <si>
    <t>B8 / Sui Generis</t>
  </si>
  <si>
    <t>Data Centres</t>
  </si>
  <si>
    <t>Wholesale</t>
  </si>
  <si>
    <t>200-950</t>
  </si>
  <si>
    <t>Food superstores</t>
  </si>
  <si>
    <t>Food store</t>
  </si>
  <si>
    <t>Wholesale Dark site</t>
  </si>
  <si>
    <t>440-1400</t>
  </si>
  <si>
    <t>unlikely to have data centres in borough</t>
  </si>
  <si>
    <t>Other/retail warehouse</t>
  </si>
  <si>
    <t>Retail warehouse</t>
  </si>
  <si>
    <t>90 (NIA)</t>
  </si>
  <si>
    <t>Co-location Facility</t>
  </si>
  <si>
    <t>180-540</t>
  </si>
  <si>
    <t>A1 Retail</t>
  </si>
  <si>
    <t>15-20</t>
  </si>
  <si>
    <t>midpoints used - labelled as Town/City Centre/High Street (A1)</t>
  </si>
  <si>
    <t>Leisure</t>
  </si>
  <si>
    <t>Foodstore</t>
  </si>
  <si>
    <t>15--20</t>
  </si>
  <si>
    <t>midpoints used - labelled as Foodstore / superstores (A1)</t>
  </si>
  <si>
    <t>Budget Hotel</t>
  </si>
  <si>
    <t>1per 3 b/r</t>
  </si>
  <si>
    <t>1 per 5 beds</t>
  </si>
  <si>
    <t>Retail Warehouse</t>
  </si>
  <si>
    <t>HCA figure - labelled as Other/retail warehouse (A1)</t>
  </si>
  <si>
    <t>General hotel (3 star)</t>
  </si>
  <si>
    <t>Mid-scale</t>
  </si>
  <si>
    <t>1 per 3 beds</t>
  </si>
  <si>
    <t>A2</t>
  </si>
  <si>
    <t>Finance &amp; Professional Services</t>
  </si>
  <si>
    <t>HCA figure - labelled as Finance &amp; Professional Services (A2)</t>
  </si>
  <si>
    <t>Hotel (4-5 star)</t>
  </si>
  <si>
    <t>0.8 per b/r</t>
  </si>
  <si>
    <t>Luxury</t>
  </si>
  <si>
    <t>1 per 1 bed</t>
  </si>
  <si>
    <t>A3</t>
  </si>
  <si>
    <t>Restaurant &amp; Cafes</t>
  </si>
  <si>
    <t>mid point - labeleld as Restaurant or café (A3)</t>
  </si>
  <si>
    <t>General restaurant</t>
  </si>
  <si>
    <t>Restaurant</t>
  </si>
  <si>
    <t>C1</t>
  </si>
  <si>
    <t>Hotels</t>
  </si>
  <si>
    <t>Limited service/budget</t>
  </si>
  <si>
    <t>1/5 bed</t>
  </si>
  <si>
    <t>use figures as is
and include hover
note on input tab</t>
  </si>
  <si>
    <t>Cultural attractions</t>
  </si>
  <si>
    <t>Cultural attraction</t>
  </si>
  <si>
    <t>Mid scale</t>
  </si>
  <si>
    <t>1/3 bed</t>
  </si>
  <si>
    <t>labelled as per HCA giudance</t>
  </si>
  <si>
    <t>Cinemas</t>
  </si>
  <si>
    <t>Cinema</t>
  </si>
  <si>
    <t>200 (GIA)</t>
  </si>
  <si>
    <t>Upscale</t>
  </si>
  <si>
    <t>1/2 bed</t>
  </si>
  <si>
    <t>Amusement Centres</t>
  </si>
  <si>
    <t xml:space="preserve">Luxury </t>
  </si>
  <si>
    <t>1/1 bed</t>
  </si>
  <si>
    <t>Sport Centres</t>
  </si>
  <si>
    <t>Sports centre</t>
  </si>
  <si>
    <t>D2</t>
  </si>
  <si>
    <t>Fitness Centres</t>
  </si>
  <si>
    <t>Budget</t>
  </si>
  <si>
    <t>use as is, only two categories</t>
  </si>
  <si>
    <t>Private Sport Clubs</t>
  </si>
  <si>
    <t>Private Sports club</t>
  </si>
  <si>
    <t>Mid Market</t>
  </si>
  <si>
    <t>labelled as Sport Centres (D2) and Gymnasium (D2)</t>
  </si>
  <si>
    <t>Family</t>
  </si>
  <si>
    <t>use HCA figure, but has increased  a lot</t>
  </si>
  <si>
    <t>Visitor &amp; cultural</t>
  </si>
  <si>
    <t>30-300</t>
  </si>
  <si>
    <t>range is large, use current figure - Visitor &amp; Cultural attractions (D2)</t>
  </si>
  <si>
    <t>amusement and entertainment</t>
  </si>
  <si>
    <t>use HCA figure</t>
  </si>
  <si>
    <t>Residential unit breakdown:</t>
  </si>
  <si>
    <t>Unit b/r</t>
  </si>
  <si>
    <t>No.</t>
  </si>
  <si>
    <t>Market</t>
  </si>
  <si>
    <t>4+</t>
  </si>
  <si>
    <t>Commercial floorspace details</t>
  </si>
  <si>
    <t>EXISTING</t>
  </si>
  <si>
    <t>PROPOSED</t>
  </si>
  <si>
    <t>NET FIGURES</t>
  </si>
  <si>
    <t>Employment Density</t>
  </si>
  <si>
    <t>Bedspaces (Hotel Only)</t>
  </si>
  <si>
    <t>Square Metres</t>
  </si>
  <si>
    <t>No. Employees</t>
  </si>
  <si>
    <t>Bedrooms</t>
  </si>
  <si>
    <t xml:space="preserve">SQM </t>
  </si>
  <si>
    <t>Round to zero if negative</t>
  </si>
  <si>
    <t xml:space="preserve">Sports Facilities Employment Yield </t>
  </si>
  <si>
    <t>Sports facilities floorspace details</t>
  </si>
  <si>
    <t>Total Excluding Sports facilities</t>
  </si>
  <si>
    <t>Sqm</t>
  </si>
  <si>
    <t>M2</t>
  </si>
  <si>
    <t>Gross Development Cost</t>
  </si>
  <si>
    <t>To be updated with current borough averages - Ask building control</t>
  </si>
  <si>
    <t>Gross Development Cost:</t>
  </si>
  <si>
    <t>Construction costs typically £2,500-£2,800 per m2:</t>
  </si>
  <si>
    <t>Residential floorspace</t>
  </si>
  <si>
    <t>Commercial Floorspace</t>
  </si>
  <si>
    <t>Residential Development Cost</t>
  </si>
  <si>
    <t>Commercial Development Cost</t>
  </si>
  <si>
    <t xml:space="preserve">Total </t>
  </si>
  <si>
    <t xml:space="preserve">Public Art </t>
  </si>
  <si>
    <t>Contribution Required:</t>
  </si>
  <si>
    <t>Total site area (threshold for residential development)</t>
  </si>
  <si>
    <t>Total site area (threshold for non residential development)</t>
  </si>
  <si>
    <t>1 Hectare or more</t>
  </si>
  <si>
    <t>Proposed Commercial floorspace:</t>
  </si>
  <si>
    <t>1,000 sqm</t>
  </si>
  <si>
    <t>Existing Commercial Floorspace</t>
  </si>
  <si>
    <t xml:space="preserve">All major developments will be required to make a contribution to Public Art. Major development is defined in the Town and Country Planning (Development Management Procedure) (England) Order 2015. Generally major developments are:
• Residential development where 10 or more homes are to be provided, or the site area is 0.5 hectares or more;
• Non-residential development, where the floorspace is 1,000 sq m or more, or the site area is 1 hectare or more. 
</t>
  </si>
  <si>
    <t xml:space="preserve">Where public art cannot be provided on-site a planning contribution will be payable. </t>
  </si>
  <si>
    <t>% of development cost</t>
  </si>
  <si>
    <t>Development Cost</t>
  </si>
  <si>
    <t>muliplied by</t>
  </si>
  <si>
    <t>A- Development Cost provided by developer, or estimated by  planning contributions calculator.</t>
  </si>
  <si>
    <t xml:space="preserve">B- Based on Arts Council “Per Cent for Art” scheme </t>
  </si>
  <si>
    <t>NOTE:  PER CENT FOR ART DOC NOT AVAILABLE ONLINE</t>
  </si>
  <si>
    <t>Highways and Traffic Works &amp; Public Transport</t>
  </si>
  <si>
    <t>Threshold for transport assessment</t>
  </si>
  <si>
    <t>Transport Assessment</t>
  </si>
  <si>
    <t>Permit Free</t>
  </si>
  <si>
    <t>Residential Units:</t>
  </si>
  <si>
    <t>Residential site Area:</t>
  </si>
  <si>
    <t>Gross Commercial Floorspace:</t>
  </si>
  <si>
    <t>N/A</t>
  </si>
  <si>
    <t xml:space="preserve">Policy CT1 of the Local Plan requires all major developments to submit a transport assessment at the application stage to outline the impact of a major development on the transport network and to recommend mitigation measures required. These assessments will be used to identify the types of obligations that will be secured through s106 obligations to make the development acceptable. </t>
  </si>
  <si>
    <t>Transport assessments will be used to identify the types of obligations that will be secured through s106 obligations to make the development acceptable.</t>
  </si>
  <si>
    <t>Transport Assessment Required?</t>
  </si>
  <si>
    <t>Parking Restrictions</t>
  </si>
  <si>
    <t>Permit free required?</t>
  </si>
  <si>
    <t>Travel Plans</t>
  </si>
  <si>
    <t>80 units or more</t>
  </si>
  <si>
    <t>2,500 sqm</t>
  </si>
  <si>
    <t>Gross Retail Floorspace</t>
  </si>
  <si>
    <t>50 beds or more</t>
  </si>
  <si>
    <t>School and Childcare facilities</t>
  </si>
  <si>
    <t>any size</t>
  </si>
  <si>
    <t>Determined by case officer</t>
  </si>
  <si>
    <t xml:space="preserve">Requirement </t>
  </si>
  <si>
    <t>Travel Plan Standard Fee</t>
  </si>
  <si>
    <t>Travel Plan Required</t>
  </si>
  <si>
    <t>Construction Phase - Skills and Training Contribution: Non Compliance</t>
  </si>
  <si>
    <t xml:space="preserve">NOTE: CAN ONLY BE CALCULATED ONCE MONITORED BY ED TEAM AND CONSTRUCTION IS UNDERWAY. Not included on planning contributions statement. </t>
  </si>
  <si>
    <t>site area</t>
  </si>
  <si>
    <t>0.1 hectares or more</t>
  </si>
  <si>
    <t xml:space="preserve">All major developments will be required to provide local employment and make a contribution for construction training for local residents. Major development is defined in the Town and Country Planning (Development Management Procedure) (England) Order 2015. Generally major developments are:
• Residential development where 10 or more homes are to be provided, or the site area is 0.5 hectares or more;
• Non-residential development, where the floorspace is 1,000 sq m or more, or the site area is 1 hectare or more. 
</t>
  </si>
  <si>
    <t xml:space="preserve">In exceptional cases where the required target for the number of trainee/apprenticeship placements is not met on-site, a planning contribution will be payable to enable equivalent opportunities. </t>
  </si>
  <si>
    <t>Assumption Values</t>
  </si>
  <si>
    <t>Taken from Training &amp; Emp Jobs Target Tab</t>
  </si>
  <si>
    <t>Total Number of apprentices/
paid work experience/
unpaid work experience
placements target</t>
  </si>
  <si>
    <t>Less</t>
  </si>
  <si>
    <t>The total number of apprentices/
paid work experience/
unpaid work experience placements provided
 and filled by the developer</t>
  </si>
  <si>
    <t>Determined by ED 
through monitoring
development</t>
  </si>
  <si>
    <t>C</t>
  </si>
  <si>
    <t>Construction Phase - Skills and Training Contribution</t>
  </si>
  <si>
    <t xml:space="preserve">Note: This is based on the total proposed floorspace / Units. It should not be netted. </t>
  </si>
  <si>
    <t>ha</t>
  </si>
  <si>
    <t>£30 Million</t>
  </si>
  <si>
    <t xml:space="preserve">All major developments. Major development is defined in the Town and Country Planning (Development Management Procedure) (England) Order 2015. Generally major developments are:
• Residential development where 10 or more homes are to be provided, or the site area is 0.5 hectares or more;
• Non-residential development, where the floorspace is 1,000 sq m or more, or the site area is 1 hectare or more. 
</t>
  </si>
  <si>
    <t xml:space="preserve">Council may establish a bespoke agreement on developments with a value of £30 million or more </t>
  </si>
  <si>
    <t>• Create new apprenticeships for local people – 1 apprentice per 1,500 sqm floor space where works last at least 52 weeks</t>
  </si>
  <si>
    <t>• Create full time paid work placements – 1 placement per 20 units residential or 1,000 sqm commercial floor space</t>
  </si>
  <si>
    <t>• Create unpaid work experience for 2 weeks– 1 placement per 20 units residential or 1,000 sqm commercial floor space</t>
  </si>
  <si>
    <t>A financial contribution to support activities including the outreach, engagement and recruitment of local people and to provide initial training, pre-employment support and ongoing skills development will be sought:</t>
  </si>
  <si>
    <t>Cost of supporting local resident into employment</t>
  </si>
  <si>
    <t>Floorspace</t>
  </si>
  <si>
    <t>Commercial</t>
  </si>
  <si>
    <t xml:space="preserve">Residential </t>
  </si>
  <si>
    <t>Aprenticeships (divide by)</t>
  </si>
  <si>
    <t>Paid Work Placements (divide by)</t>
  </si>
  <si>
    <t>Unpaid Work Placement (divide by)</t>
  </si>
  <si>
    <t>Rounded</t>
  </si>
  <si>
    <t>Commercial dev</t>
  </si>
  <si>
    <t>Residential dev</t>
  </si>
  <si>
    <t>Rounded Total</t>
  </si>
  <si>
    <t>Aprenticeships</t>
  </si>
  <si>
    <t xml:space="preserve"> -</t>
  </si>
  <si>
    <t>Paid Work Placements</t>
  </si>
  <si>
    <t>Unpaid Work Placement</t>
  </si>
  <si>
    <t>No. of apprenticeships/paid/unpaid workplacements</t>
  </si>
  <si>
    <t xml:space="preserve">Muliplied by </t>
  </si>
  <si>
    <t>A – established through monitoring by Economic Development Team</t>
  </si>
  <si>
    <t>B  – based on the Learning &amp; Work and the National Audit Office data (NB. the cost of training will be index-linked and reviewed annually by the Economic Development Team).</t>
  </si>
  <si>
    <t xml:space="preserve">End-User Employment &amp; Training Contributions </t>
  </si>
  <si>
    <t xml:space="preserve">Note this is based on net new floor area as per the draft SPD. i.e. number of jobs from proposed floorsapce less number of jobs from proposed floorspace. If no additional jobs are being created no contribution will be paid. However this needs some thought  </t>
  </si>
  <si>
    <t>1 hectare or more</t>
  </si>
  <si>
    <t>Est No. Employees</t>
  </si>
  <si>
    <t>50 or more</t>
  </si>
  <si>
    <t>All major non-residential developments will be required to support local employment and training and make a contribution to enable outreach support to local residents in their operational phase. Additionally, any development that is likely to employ in excess of 50 employees will be required to make a contribution towards training measures.</t>
  </si>
  <si>
    <t>No of new jobs created</t>
  </si>
  <si>
    <t>proportion of unemployed</t>
  </si>
  <si>
    <t>cost of supporting local resident into employment</t>
  </si>
  <si>
    <t>Number of new jobs created</t>
  </si>
  <si>
    <t>A – From the most up-to-date Employment Density Guide (currently HCA 2015)</t>
  </si>
  <si>
    <t>B – Proportion of RBKC residents unemployed and seeking work. This will be reviewed every two years by Economic Development Team.</t>
  </si>
  <si>
    <t>C – based on the Learning &amp; Work and the National Audit Office data (NB. the cost of training will be index-linked and reviewed annually by the Economic Development Team).</t>
  </si>
  <si>
    <t xml:space="preserve">HCA density guidance </t>
  </si>
  <si>
    <t>Use of Local Suppliers / Local Procurement Code Conribution</t>
  </si>
  <si>
    <t>All major developments will be required to promote the use of local suppliers.</t>
  </si>
  <si>
    <t>Residential Floorspace (GIA)</t>
  </si>
  <si>
    <t>Proposed Commercial Floorspace (GIA)</t>
  </si>
  <si>
    <t>Existing Commercial Floorspace (GIA)</t>
  </si>
  <si>
    <t>Size Band (GIA)</t>
  </si>
  <si>
    <t>Total Fees</t>
  </si>
  <si>
    <t>0-3999 m2</t>
  </si>
  <si>
    <t>4,000 to 10,000 m2</t>
  </si>
  <si>
    <t>10,001 to 40,000</t>
  </si>
  <si>
    <t>40,001 m2 &gt;</t>
  </si>
  <si>
    <t xml:space="preserve">Existing </t>
  </si>
  <si>
    <t>The greater figure will be used, otherwise we will end up double counting. Or missing out on development that exceeds the size band</t>
  </si>
  <si>
    <t>Size Band</t>
  </si>
  <si>
    <t>Contact Economic Development Team for basis of / source of charges</t>
  </si>
  <si>
    <t>Proposed Commercial Floorspace:
Excluding Hotel floorspace which is  CIL liable</t>
  </si>
  <si>
    <t>Existing Commercial Floorspace:
Excluding Hotel floorspace which is  CIL liable</t>
  </si>
  <si>
    <t>1,000 Sqm</t>
  </si>
  <si>
    <t xml:space="preserve">Major development proposals for industrial/warehousing, offices (B1), retail uses, D1 and D2 uses and all other uses which have a nil CIL, will be required to make a contribution to Library facilities. </t>
  </si>
  <si>
    <t>Applies to nil CIL development only. i.e. commercial development that meets thresholds above. Excludes uses on the CIL charging Schedule - Hotels</t>
  </si>
  <si>
    <t xml:space="preserve">No. of Employees </t>
  </si>
  <si>
    <t>No. of employees from CIL liable development</t>
  </si>
  <si>
    <t>No.  of employees for Calculation</t>
  </si>
  <si>
    <t>proportion of users from commercial development</t>
  </si>
  <si>
    <t>cost per head of number of new employees</t>
  </si>
  <si>
    <t>Number of employees’</t>
  </si>
  <si>
    <t>A – Number of new employees based on the most up-to-date Employment Density Guide (currently HCA 2015)</t>
  </si>
  <si>
    <t>B - 0.2 to reflect that a proportion of library users are from outside the borough</t>
  </si>
  <si>
    <t>C – Cost per head of employee (based on Arts Council, Museum and Libraries Archive)</t>
  </si>
  <si>
    <r>
      <t xml:space="preserve">*The formula can also be expressed as £18 per employee </t>
    </r>
    <r>
      <rPr>
        <i/>
        <sz val="12"/>
        <rFont val="Arial"/>
        <family val="2"/>
      </rPr>
      <t>Multiplied by</t>
    </r>
    <r>
      <rPr>
        <sz val="12"/>
        <rFont val="Arial"/>
        <family val="2"/>
      </rPr>
      <t xml:space="preserve"> number of employees’</t>
    </r>
  </si>
  <si>
    <t>Sport &amp; Leisure Contributions</t>
  </si>
  <si>
    <t>Major development proposals for industrial/warehousing, offices (B1), retail uses, D1 and D2 uses and all other uses which have a nil CIL will be required to make a contribution to sports and leisure facilities. Sports facilities development (within D2 use), will not contribute to sports and leisure planning contributions.</t>
  </si>
  <si>
    <t xml:space="preserve">Applies to nil CIL development only. i.e. commercial development that meets thresholds above. </t>
  </si>
  <si>
    <t>Cost per head of number of new employees</t>
  </si>
  <si>
    <t>No. of employees</t>
  </si>
  <si>
    <t>No. of employees from sports facilities development</t>
  </si>
  <si>
    <t>A –  Number of new employees based on the most up-to-date Employment Density Guide (currently HCA 2015)</t>
  </si>
  <si>
    <r>
      <t xml:space="preserve">B - </t>
    </r>
    <r>
      <rPr>
        <sz val="12"/>
        <color rgb="FF231F20"/>
        <rFont val="Arial"/>
        <family val="2"/>
      </rPr>
      <t>0.2 to reflect that a proportion of users from commercial development are from outside the borough</t>
    </r>
  </si>
  <si>
    <r>
      <t>C – C</t>
    </r>
    <r>
      <rPr>
        <sz val="12"/>
        <color rgb="FF231F20"/>
        <rFont val="Arial"/>
        <family val="2"/>
      </rPr>
      <t>ost per head of number of new employees. The amount is</t>
    </r>
    <r>
      <rPr>
        <sz val="12"/>
        <color theme="1"/>
        <rFont val="Arial"/>
        <family val="2"/>
      </rPr>
      <t xml:space="preserve"> based on Sport England toolkit of required provision with the Royal Borough, in terms of population.</t>
    </r>
  </si>
  <si>
    <r>
      <t xml:space="preserve">*The formula can also be expressed as £72.60 per employee </t>
    </r>
    <r>
      <rPr>
        <i/>
        <sz val="12"/>
        <color theme="1"/>
        <rFont val="Arial"/>
        <family val="2"/>
      </rPr>
      <t>Multiplied by</t>
    </r>
    <r>
      <rPr>
        <sz val="12"/>
        <color theme="1"/>
        <rFont val="Arial"/>
        <family val="2"/>
      </rPr>
      <t xml:space="preserve"> number of employees</t>
    </r>
  </si>
  <si>
    <t>Use Class Order</t>
  </si>
  <si>
    <t>Sport england toolkit link</t>
  </si>
  <si>
    <t>Parks and Open Spaces Contrbution</t>
  </si>
  <si>
    <t>Open Space</t>
  </si>
  <si>
    <t>NOW through CIL for some development types</t>
  </si>
  <si>
    <t>Open Space general</t>
  </si>
  <si>
    <t>Cost = £482 per new resident</t>
  </si>
  <si>
    <t xml:space="preserve">Major development proposals for industrial/warehousing, offices (B1), retail uses, D1 and D2 uses and all other uses which have a nil CIL, will be required to make a contribution to Parks and Open Spaces. Sports facilities development (within D2 use), will not contribute to parks and open spaces planning contributions. </t>
  </si>
  <si>
    <t>In cases where usable and sufficient open space can be provided on site and/or in the immediate vicinity of the site, this will be pursued and is the preferred approach. However, in most instances this will be not be practical and a financial contribution will be sought instead.</t>
  </si>
  <si>
    <t>New workforce @ 20%</t>
  </si>
  <si>
    <t>Comm</t>
  </si>
  <si>
    <r>
      <t>C – C</t>
    </r>
    <r>
      <rPr>
        <sz val="12"/>
        <color rgb="FF231F20"/>
        <rFont val="Arial"/>
        <family val="2"/>
      </rPr>
      <t>ost per head of number of new employee</t>
    </r>
  </si>
  <si>
    <r>
      <t xml:space="preserve">*The formula can also be expressed as £96.4 per employee </t>
    </r>
    <r>
      <rPr>
        <i/>
        <sz val="12"/>
        <color theme="1"/>
        <rFont val="Arial"/>
        <family val="2"/>
      </rPr>
      <t>Multiplied by</t>
    </r>
    <r>
      <rPr>
        <sz val="12"/>
        <color theme="1"/>
        <rFont val="Arial"/>
        <family val="2"/>
      </rPr>
      <t xml:space="preserve"> number of employees</t>
    </r>
  </si>
  <si>
    <t>Air Quality</t>
  </si>
  <si>
    <t xml:space="preserve">Major development proposals for industrial/warehousing, offices (B1), retail uses, D1 and D2 uses and all other uses which have a nil CIL, will be required to make a contribution to Air Quality. </t>
  </si>
  <si>
    <t>Applies to nil CIL development only</t>
  </si>
  <si>
    <t xml:space="preserve">Policy CE5 of the Local Plan requires an air quality assessment for all major development and the developments impacts to be mitigated through physical measures. Where this cannot be achieved onsite a financial contribution will be sought </t>
  </si>
  <si>
    <t>Proposed Commercial Floorspace:</t>
  </si>
  <si>
    <t>Excluding proposed Hotel floorspace which is  CIL liable</t>
  </si>
  <si>
    <t>Proposed Commercial floorspace for calculation</t>
  </si>
  <si>
    <t xml:space="preserve">A – Provided by applicant </t>
  </si>
  <si>
    <t>B -Average cost of air quality monitoring stations including maintenance of equipment, monitoring data and/or air quality actions on site to ensure their compliance with planning requirements</t>
  </si>
  <si>
    <t>Monitoring</t>
  </si>
  <si>
    <t>All development with a planning contribution</t>
  </si>
  <si>
    <t>Legal agreement value</t>
  </si>
  <si>
    <t>Monitoring fee</t>
  </si>
  <si>
    <t>&lt;£15,000</t>
  </si>
  <si>
    <t>&gt;£15,000</t>
  </si>
  <si>
    <t>non financial obligation</t>
  </si>
  <si>
    <t>Where 2.5% is less than £600</t>
  </si>
  <si>
    <t>Total Financial Contributions Excluding Travel Plan, Air Quality and Local Suppliers</t>
  </si>
  <si>
    <t>Financial Contribution Monitoring Fee</t>
  </si>
  <si>
    <t>Total Monitoring Fee</t>
  </si>
  <si>
    <r>
      <t xml:space="preserve">Public Art: Onsite delivery as per Local Plan Policy CR4 h: Streetscape, </t>
    </r>
    <r>
      <rPr>
        <b/>
        <u/>
        <sz val="11"/>
        <rFont val="Arial"/>
        <family val="2"/>
      </rPr>
      <t>up to</t>
    </r>
    <r>
      <rPr>
        <sz val="11"/>
        <rFont val="Arial"/>
        <family val="2"/>
      </rPr>
      <t xml:space="preserve"> the value of 1%. Nature of public art to be agreed as per paragraphs 9.5 and 9.6 of the Planning Contributions SPD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</si>
</sst>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8" formatCode="&quot;£&quot;#,##0.00;[Red]\-&quot;£&quot;#,##0.00"/>
    <numFmt numFmtId="164" formatCode="0.0"/>
    <numFmt numFmtId="165" formatCode="&quot;£&quot;#,##0.00"/>
    <numFmt numFmtId="166" formatCode="0.00000000"/>
    <numFmt numFmtId="167" formatCode="&quot;£&quot;#,##0"/>
    <numFmt numFmtId="168" formatCode="0.000"/>
  </numFmts>
  <fonts count="55" x14ac:knownFonts="1">
    <font>
      <sz val="12"/>
      <color theme="1"/>
      <name val="Arial"/>
      <family val="2"/>
    </font>
    <font>
      <u/>
      <sz val="10"/>
      <color indexed="12"/>
      <name val="Arial"/>
      <family val="2"/>
    </font>
    <font>
      <b/>
      <sz val="10"/>
      <name val="Arial"/>
      <family val="2"/>
    </font>
    <font>
      <sz val="10"/>
      <name val="Arial"/>
      <family val="2"/>
    </font>
    <font>
      <b/>
      <u/>
      <sz val="10"/>
      <name val="Arial"/>
      <family val="2"/>
    </font>
    <font>
      <i/>
      <sz val="10"/>
      <name val="Arial"/>
      <family val="2"/>
    </font>
    <font>
      <b/>
      <u/>
      <sz val="14"/>
      <name val="Arial"/>
      <family val="2"/>
    </font>
    <font>
      <sz val="12"/>
      <color theme="1"/>
      <name val="Arial"/>
      <family val="2"/>
    </font>
    <font>
      <sz val="10"/>
      <color theme="1"/>
      <name val="Arial"/>
      <family val="2"/>
    </font>
    <font>
      <b/>
      <sz val="12"/>
      <color theme="1"/>
      <name val="Arial"/>
      <family val="2"/>
    </font>
    <font>
      <b/>
      <sz val="10"/>
      <color theme="1"/>
      <name val="Arial"/>
      <family val="2"/>
    </font>
    <font>
      <b/>
      <u/>
      <sz val="14"/>
      <color theme="1"/>
      <name val="Arial"/>
      <family val="2"/>
    </font>
    <font>
      <b/>
      <sz val="14"/>
      <color theme="1"/>
      <name val="Arial"/>
      <family val="2"/>
    </font>
    <font>
      <sz val="10"/>
      <color theme="0"/>
      <name val="Arial"/>
      <family val="2"/>
    </font>
    <font>
      <b/>
      <sz val="9.6"/>
      <color rgb="FF858585"/>
      <name val="Arial"/>
      <family val="2"/>
    </font>
    <font>
      <b/>
      <u/>
      <sz val="10"/>
      <color theme="1"/>
      <name val="Arial"/>
      <family val="2"/>
    </font>
    <font>
      <b/>
      <u/>
      <sz val="10"/>
      <color theme="0"/>
      <name val="Arial"/>
      <family val="2"/>
    </font>
    <font>
      <sz val="11"/>
      <color theme="1"/>
      <name val="Arial"/>
      <family val="2"/>
    </font>
    <font>
      <i/>
      <sz val="11"/>
      <color theme="1"/>
      <name val="Arial"/>
      <family val="2"/>
    </font>
    <font>
      <sz val="10"/>
      <color rgb="FFFF0000"/>
      <name val="Arial"/>
      <family val="2"/>
    </font>
    <font>
      <b/>
      <sz val="12"/>
      <color rgb="FFFF0000"/>
      <name val="Arial"/>
      <family val="2"/>
    </font>
    <font>
      <sz val="10"/>
      <color rgb="FFFFC000"/>
      <name val="Arial"/>
      <family val="2"/>
    </font>
    <font>
      <b/>
      <sz val="10"/>
      <color rgb="FFFFC000"/>
      <name val="Arial"/>
      <family val="2"/>
    </font>
    <font>
      <b/>
      <u/>
      <sz val="12"/>
      <color theme="1"/>
      <name val="Arial"/>
      <family val="2"/>
    </font>
    <font>
      <u/>
      <sz val="12"/>
      <color theme="1"/>
      <name val="Arial"/>
      <family val="2"/>
    </font>
    <font>
      <i/>
      <sz val="12"/>
      <color theme="1"/>
      <name val="Arial"/>
      <family val="2"/>
    </font>
    <font>
      <sz val="12"/>
      <color rgb="FFFFC000"/>
      <name val="Arial"/>
      <family val="2"/>
    </font>
    <font>
      <b/>
      <u/>
      <sz val="12"/>
      <name val="Arial"/>
      <family val="2"/>
    </font>
    <font>
      <sz val="12"/>
      <name val="Arial"/>
      <family val="2"/>
    </font>
    <font>
      <sz val="12"/>
      <color rgb="FFEEEEEE"/>
      <name val="Arial Unicode MS"/>
      <family val="2"/>
    </font>
    <font>
      <sz val="12"/>
      <color theme="0"/>
      <name val="Arial"/>
      <family val="2"/>
    </font>
    <font>
      <b/>
      <sz val="12"/>
      <name val="Arial"/>
      <family val="2"/>
    </font>
    <font>
      <sz val="12"/>
      <color rgb="FFFF0000"/>
      <name val="Arial"/>
      <family val="2"/>
    </font>
    <font>
      <sz val="12"/>
      <color rgb="FF231F20"/>
      <name val="Arial"/>
      <family val="2"/>
    </font>
    <font>
      <u/>
      <sz val="12"/>
      <name val="Arial"/>
      <family val="2"/>
    </font>
    <font>
      <i/>
      <sz val="12"/>
      <name val="Arial"/>
      <family val="2"/>
    </font>
    <font>
      <b/>
      <sz val="14"/>
      <name val="Arial"/>
      <family val="2"/>
    </font>
    <font>
      <u/>
      <sz val="14"/>
      <color theme="1"/>
      <name val="Arial"/>
      <family val="2"/>
    </font>
    <font>
      <sz val="12"/>
      <name val="Arial Unicode MS"/>
      <family val="2"/>
    </font>
    <font>
      <sz val="8"/>
      <name val="Arial"/>
      <family val="2"/>
    </font>
    <font>
      <u/>
      <sz val="10"/>
      <name val="Arial"/>
      <family val="2"/>
    </font>
    <font>
      <sz val="14"/>
      <name val="Arial"/>
      <family val="2"/>
    </font>
    <font>
      <b/>
      <sz val="11"/>
      <name val="Arial"/>
      <family val="2"/>
    </font>
    <font>
      <b/>
      <sz val="10"/>
      <color theme="0"/>
      <name val="Arial"/>
      <family val="2"/>
    </font>
    <font>
      <sz val="8"/>
      <color theme="0"/>
      <name val="Arial"/>
      <family val="2"/>
    </font>
    <font>
      <u/>
      <sz val="8"/>
      <color theme="0"/>
      <name val="Arial"/>
      <family val="2"/>
    </font>
    <font>
      <sz val="11"/>
      <color theme="0"/>
      <name val="Arial"/>
      <family val="2"/>
    </font>
    <font>
      <b/>
      <sz val="8"/>
      <color theme="0"/>
      <name val="Arial"/>
      <family val="2"/>
    </font>
    <font>
      <u/>
      <sz val="10"/>
      <color theme="0"/>
      <name val="Arial"/>
      <family val="2"/>
    </font>
    <font>
      <sz val="10"/>
      <name val="Times New Roman"/>
      <family val="1"/>
    </font>
    <font>
      <sz val="11"/>
      <name val="Arial"/>
      <family val="2"/>
    </font>
    <font>
      <u/>
      <sz val="10"/>
      <color theme="1"/>
      <name val="Arial"/>
      <family val="2"/>
    </font>
    <font>
      <b/>
      <u/>
      <sz val="11"/>
      <name val="Arial"/>
      <family val="2"/>
    </font>
    <font>
      <sz val="12"/>
      <color theme="0" tint="-0.14999847407452621"/>
      <name val="Arial"/>
      <family val="2"/>
    </font>
    <font>
      <b/>
      <sz val="10"/>
      <color rgb="FFFF0000"/>
      <name val="Arial"/>
      <family val="2"/>
    </font>
  </fonts>
  <fills count="14">
    <fill>
      <patternFill patternType="none"/>
    </fill>
    <fill>
      <patternFill patternType="gray125"/>
    </fill>
    <fill>
      <patternFill patternType="solid">
        <fgColor indexed="10"/>
        <bgColor indexed="64"/>
      </patternFill>
    </fill>
    <fill>
      <patternFill patternType="solid">
        <fgColor indexed="13"/>
        <bgColor indexed="64"/>
      </patternFill>
    </fill>
    <fill>
      <patternFill patternType="solid">
        <fgColor rgb="FFFF0000"/>
        <bgColor indexed="64"/>
      </patternFill>
    </fill>
    <fill>
      <patternFill patternType="solid">
        <fgColor theme="3" tint="0.39997558519241921"/>
        <bgColor indexed="64"/>
      </patternFill>
    </fill>
    <fill>
      <patternFill patternType="solid">
        <fgColor theme="0"/>
        <bgColor indexed="64"/>
      </patternFill>
    </fill>
    <fill>
      <patternFill patternType="solid">
        <fgColor rgb="FF92D05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CCFFCC"/>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8" fillId="0" borderId="0"/>
  </cellStyleXfs>
  <cellXfs count="695">
    <xf numFmtId="0" fontId="0" fillId="0" borderId="0" xfId="0"/>
    <xf numFmtId="2" fontId="2" fillId="2" borderId="1" xfId="0" applyNumberFormat="1" applyFont="1" applyFill="1" applyBorder="1"/>
    <xf numFmtId="1" fontId="2" fillId="0" borderId="1" xfId="0" applyNumberFormat="1" applyFont="1" applyBorder="1"/>
    <xf numFmtId="0" fontId="8" fillId="0" borderId="0" xfId="0" applyFont="1"/>
    <xf numFmtId="1" fontId="2" fillId="0" borderId="1" xfId="0" applyNumberFormat="1" applyFont="1" applyBorder="1" applyAlignment="1">
      <alignment horizontal="left"/>
    </xf>
    <xf numFmtId="1" fontId="3" fillId="2" borderId="1" xfId="0" applyNumberFormat="1" applyFont="1" applyFill="1" applyBorder="1"/>
    <xf numFmtId="1" fontId="3" fillId="3" borderId="1" xfId="0" applyNumberFormat="1" applyFont="1" applyFill="1" applyBorder="1"/>
    <xf numFmtId="1" fontId="2" fillId="2" borderId="1" xfId="0" applyNumberFormat="1" applyFont="1" applyFill="1" applyBorder="1"/>
    <xf numFmtId="1" fontId="4" fillId="0" borderId="2" xfId="0" applyNumberFormat="1" applyFont="1" applyBorder="1"/>
    <xf numFmtId="1" fontId="3" fillId="0" borderId="5" xfId="0" applyNumberFormat="1" applyFont="1" applyBorder="1"/>
    <xf numFmtId="1" fontId="2" fillId="0" borderId="6" xfId="0" applyNumberFormat="1" applyFont="1" applyBorder="1" applyAlignment="1">
      <alignment wrapText="1"/>
    </xf>
    <xf numFmtId="1" fontId="2" fillId="0" borderId="7" xfId="0" applyNumberFormat="1" applyFont="1" applyBorder="1" applyAlignment="1">
      <alignment wrapText="1"/>
    </xf>
    <xf numFmtId="1" fontId="3" fillId="0" borderId="1" xfId="0" applyNumberFormat="1" applyFont="1" applyBorder="1"/>
    <xf numFmtId="1" fontId="3" fillId="0" borderId="14" xfId="0" applyNumberFormat="1" applyFont="1" applyBorder="1"/>
    <xf numFmtId="1" fontId="2" fillId="0" borderId="5" xfId="0" applyNumberFormat="1" applyFont="1" applyBorder="1"/>
    <xf numFmtId="1" fontId="3" fillId="0" borderId="6" xfId="0" applyNumberFormat="1" applyFont="1" applyBorder="1"/>
    <xf numFmtId="1" fontId="4" fillId="0" borderId="0" xfId="0" applyNumberFormat="1" applyFont="1"/>
    <xf numFmtId="1" fontId="3" fillId="0" borderId="0" xfId="0" applyNumberFormat="1" applyFont="1"/>
    <xf numFmtId="2" fontId="3" fillId="0" borderId="0" xfId="0" applyNumberFormat="1" applyFont="1"/>
    <xf numFmtId="1" fontId="2" fillId="0" borderId="0" xfId="0" applyNumberFormat="1" applyFont="1"/>
    <xf numFmtId="1" fontId="2" fillId="2" borderId="16" xfId="0" applyNumberFormat="1" applyFont="1" applyFill="1" applyBorder="1"/>
    <xf numFmtId="2" fontId="2" fillId="0" borderId="0" xfId="0" applyNumberFormat="1" applyFont="1"/>
    <xf numFmtId="0" fontId="3" fillId="0" borderId="1" xfId="0" applyFont="1" applyBorder="1"/>
    <xf numFmtId="0" fontId="3" fillId="0" borderId="18" xfId="0" applyFont="1" applyBorder="1"/>
    <xf numFmtId="0" fontId="3" fillId="0" borderId="20" xfId="0" applyFont="1" applyBorder="1"/>
    <xf numFmtId="1" fontId="2" fillId="3" borderId="1" xfId="0" applyNumberFormat="1" applyFont="1" applyFill="1" applyBorder="1"/>
    <xf numFmtId="0" fontId="8" fillId="0" borderId="0" xfId="2"/>
    <xf numFmtId="1" fontId="8" fillId="0" borderId="0" xfId="2" applyNumberFormat="1"/>
    <xf numFmtId="1" fontId="8" fillId="0" borderId="0" xfId="0" applyNumberFormat="1" applyFont="1"/>
    <xf numFmtId="0" fontId="11" fillId="0" borderId="0" xfId="0" applyFont="1"/>
    <xf numFmtId="0" fontId="12" fillId="0" borderId="0" xfId="0" applyFont="1"/>
    <xf numFmtId="0" fontId="9" fillId="0" borderId="0" xfId="0" applyFont="1"/>
    <xf numFmtId="0" fontId="11" fillId="0" borderId="0" xfId="2" applyFont="1"/>
    <xf numFmtId="1" fontId="6" fillId="0" borderId="0" xfId="0" applyNumberFormat="1" applyFont="1"/>
    <xf numFmtId="0" fontId="3" fillId="0" borderId="0" xfId="2" applyFont="1"/>
    <xf numFmtId="0" fontId="7" fillId="0" borderId="0" xfId="2" applyFont="1"/>
    <xf numFmtId="0" fontId="21" fillId="0" borderId="0" xfId="2" applyFont="1"/>
    <xf numFmtId="0" fontId="0" fillId="0" borderId="0" xfId="0" applyAlignment="1">
      <alignment vertical="center"/>
    </xf>
    <xf numFmtId="0" fontId="25" fillId="0" borderId="0" xfId="0" applyFont="1" applyAlignment="1">
      <alignment vertical="center"/>
    </xf>
    <xf numFmtId="0" fontId="24" fillId="0" borderId="0" xfId="2" applyFont="1"/>
    <xf numFmtId="0" fontId="23" fillId="0" borderId="0" xfId="2" applyFont="1"/>
    <xf numFmtId="0" fontId="26" fillId="0" borderId="0" xfId="2" applyFont="1"/>
    <xf numFmtId="1" fontId="27" fillId="0" borderId="0" xfId="0" applyNumberFormat="1" applyFont="1"/>
    <xf numFmtId="1" fontId="28" fillId="0" borderId="0" xfId="0" applyNumberFormat="1" applyFont="1"/>
    <xf numFmtId="0" fontId="0" fillId="0" borderId="0" xfId="2" applyFont="1"/>
    <xf numFmtId="0" fontId="7" fillId="0" borderId="0" xfId="2" applyFont="1" applyAlignment="1">
      <alignment horizontal="center" vertical="center"/>
    </xf>
    <xf numFmtId="165" fontId="7" fillId="7" borderId="1" xfId="2" applyNumberFormat="1" applyFont="1" applyFill="1" applyBorder="1" applyAlignment="1">
      <alignment vertical="top"/>
    </xf>
    <xf numFmtId="0" fontId="12" fillId="0" borderId="0" xfId="2" applyFont="1"/>
    <xf numFmtId="165" fontId="12" fillId="7" borderId="0" xfId="2" applyNumberFormat="1" applyFont="1" applyFill="1"/>
    <xf numFmtId="0" fontId="0" fillId="0" borderId="0" xfId="0" applyAlignment="1">
      <alignment horizontal="left" vertical="center" indent="1"/>
    </xf>
    <xf numFmtId="0" fontId="29" fillId="0" borderId="0" xfId="0" applyFont="1" applyAlignment="1">
      <alignment horizontal="left" vertical="center" indent="1"/>
    </xf>
    <xf numFmtId="2" fontId="7" fillId="0" borderId="0" xfId="2" applyNumberFormat="1" applyFont="1"/>
    <xf numFmtId="0" fontId="0" fillId="0" borderId="0" xfId="0" applyAlignment="1">
      <alignment horizontal="center" vertical="center"/>
    </xf>
    <xf numFmtId="0" fontId="25" fillId="0" borderId="0" xfId="0" applyFont="1" applyAlignment="1">
      <alignment horizontal="center" vertical="center"/>
    </xf>
    <xf numFmtId="6" fontId="0" fillId="0" borderId="0" xfId="0" applyNumberFormat="1" applyAlignment="1">
      <alignment horizontal="center" vertical="center"/>
    </xf>
    <xf numFmtId="0" fontId="11" fillId="6" borderId="0" xfId="2" applyFont="1" applyFill="1"/>
    <xf numFmtId="0" fontId="7" fillId="6" borderId="0" xfId="2" applyFont="1" applyFill="1"/>
    <xf numFmtId="0" fontId="12" fillId="6" borderId="0" xfId="2" applyFont="1" applyFill="1"/>
    <xf numFmtId="0" fontId="23" fillId="6" borderId="0" xfId="2" applyFont="1" applyFill="1"/>
    <xf numFmtId="0" fontId="24" fillId="6" borderId="0" xfId="2" applyFont="1" applyFill="1"/>
    <xf numFmtId="0" fontId="0" fillId="6" borderId="0" xfId="2" applyFont="1" applyFill="1"/>
    <xf numFmtId="0" fontId="7" fillId="6" borderId="0" xfId="2" applyFont="1" applyFill="1" applyAlignment="1">
      <alignment horizontal="center"/>
    </xf>
    <xf numFmtId="1" fontId="7" fillId="6" borderId="0" xfId="2" applyNumberFormat="1" applyFont="1" applyFill="1"/>
    <xf numFmtId="2" fontId="7" fillId="6" borderId="0" xfId="2" applyNumberFormat="1" applyFont="1" applyFill="1"/>
    <xf numFmtId="0" fontId="30" fillId="6" borderId="0" xfId="0" applyFont="1" applyFill="1"/>
    <xf numFmtId="0" fontId="0" fillId="6" borderId="1" xfId="2" applyFont="1" applyFill="1" applyBorder="1"/>
    <xf numFmtId="6" fontId="0" fillId="6" borderId="1" xfId="2" applyNumberFormat="1" applyFont="1" applyFill="1" applyBorder="1"/>
    <xf numFmtId="6" fontId="7" fillId="6" borderId="1" xfId="2" applyNumberFormat="1" applyFont="1" applyFill="1" applyBorder="1"/>
    <xf numFmtId="3" fontId="7" fillId="6" borderId="0" xfId="0" applyNumberFormat="1" applyFont="1" applyFill="1" applyAlignment="1">
      <alignment vertical="center" wrapText="1"/>
    </xf>
    <xf numFmtId="0" fontId="0" fillId="6" borderId="1" xfId="2" applyFont="1" applyFill="1" applyBorder="1" applyAlignment="1">
      <alignment vertical="top" wrapText="1"/>
    </xf>
    <xf numFmtId="6" fontId="0" fillId="6" borderId="1" xfId="0" applyNumberFormat="1" applyFill="1" applyBorder="1" applyAlignment="1">
      <alignment vertical="top" wrapText="1"/>
    </xf>
    <xf numFmtId="6" fontId="7" fillId="6" borderId="0" xfId="0" applyNumberFormat="1" applyFont="1" applyFill="1" applyAlignment="1">
      <alignment vertical="center" wrapText="1"/>
    </xf>
    <xf numFmtId="0" fontId="0" fillId="6" borderId="0" xfId="0" applyFill="1" applyAlignment="1">
      <alignment horizontal="left" vertical="center" indent="1"/>
    </xf>
    <xf numFmtId="0" fontId="0" fillId="6" borderId="0" xfId="0" applyFill="1" applyAlignment="1">
      <alignment horizontal="center" vertical="top" wrapText="1"/>
    </xf>
    <xf numFmtId="0" fontId="25" fillId="6" borderId="0" xfId="0" applyFont="1" applyFill="1" applyAlignment="1">
      <alignment horizontal="center" vertical="top" wrapText="1"/>
    </xf>
    <xf numFmtId="0" fontId="7" fillId="6" borderId="0" xfId="2" applyFont="1" applyFill="1" applyAlignment="1">
      <alignment horizontal="center" vertical="center"/>
    </xf>
    <xf numFmtId="6" fontId="7" fillId="6" borderId="0" xfId="2" applyNumberFormat="1" applyFont="1" applyFill="1"/>
    <xf numFmtId="0" fontId="0" fillId="6" borderId="0" xfId="0" applyFill="1" applyAlignment="1">
      <alignment vertical="center"/>
    </xf>
    <xf numFmtId="0" fontId="28" fillId="0" borderId="0" xfId="2" applyFont="1"/>
    <xf numFmtId="0" fontId="0" fillId="6" borderId="0" xfId="0" applyFill="1"/>
    <xf numFmtId="0" fontId="20" fillId="6" borderId="0" xfId="2" applyFont="1" applyFill="1"/>
    <xf numFmtId="0" fontId="25" fillId="6" borderId="0" xfId="0" applyFont="1" applyFill="1" applyAlignment="1">
      <alignment vertical="center"/>
    </xf>
    <xf numFmtId="0" fontId="0" fillId="6" borderId="0" xfId="0" applyFill="1" applyAlignment="1">
      <alignment horizontal="left" vertical="center"/>
    </xf>
    <xf numFmtId="0" fontId="1" fillId="6" borderId="0" xfId="1" applyFill="1" applyAlignment="1" applyProtection="1"/>
    <xf numFmtId="0" fontId="32" fillId="0" borderId="0" xfId="2" applyFont="1"/>
    <xf numFmtId="0" fontId="32" fillId="6" borderId="0" xfId="2" applyFont="1" applyFill="1"/>
    <xf numFmtId="0" fontId="0" fillId="6" borderId="0" xfId="2" applyFont="1" applyFill="1" applyAlignment="1">
      <alignment horizontal="left" vertical="top"/>
    </xf>
    <xf numFmtId="1" fontId="7" fillId="6" borderId="0" xfId="2" applyNumberFormat="1" applyFont="1" applyFill="1" applyAlignment="1">
      <alignment vertical="top"/>
    </xf>
    <xf numFmtId="0" fontId="7" fillId="6" borderId="0" xfId="2" applyFont="1" applyFill="1" applyAlignment="1">
      <alignment horizontal="left" vertical="top"/>
    </xf>
    <xf numFmtId="0" fontId="25" fillId="6" borderId="0" xfId="0" applyFont="1" applyFill="1" applyAlignment="1">
      <alignment horizontal="center" vertical="top"/>
    </xf>
    <xf numFmtId="0" fontId="7" fillId="6" borderId="0" xfId="2" applyFont="1" applyFill="1" applyAlignment="1">
      <alignment vertical="top"/>
    </xf>
    <xf numFmtId="6" fontId="0" fillId="6" borderId="0" xfId="0" applyNumberFormat="1" applyFill="1" applyAlignment="1">
      <alignment horizontal="center" vertical="top"/>
    </xf>
    <xf numFmtId="0" fontId="0" fillId="6" borderId="1" xfId="2" applyFont="1" applyFill="1" applyBorder="1" applyAlignment="1">
      <alignment horizontal="left" vertical="top"/>
    </xf>
    <xf numFmtId="2" fontId="7" fillId="6" borderId="1" xfId="2" applyNumberFormat="1" applyFont="1" applyFill="1" applyBorder="1"/>
    <xf numFmtId="0" fontId="0" fillId="6" borderId="1" xfId="0" applyFill="1" applyBorder="1" applyAlignment="1">
      <alignment horizontal="left" vertical="top" wrapText="1"/>
    </xf>
    <xf numFmtId="0" fontId="7" fillId="6" borderId="1" xfId="2" applyFont="1" applyFill="1" applyBorder="1" applyAlignment="1">
      <alignment horizontal="center"/>
    </xf>
    <xf numFmtId="1" fontId="7" fillId="6" borderId="1" xfId="2" applyNumberFormat="1" applyFont="1" applyFill="1" applyBorder="1"/>
    <xf numFmtId="0" fontId="7" fillId="6" borderId="1" xfId="2" applyFont="1" applyFill="1" applyBorder="1"/>
    <xf numFmtId="0" fontId="0" fillId="6" borderId="1" xfId="2" applyFont="1" applyFill="1" applyBorder="1" applyAlignment="1">
      <alignment horizontal="center"/>
    </xf>
    <xf numFmtId="0" fontId="32" fillId="6" borderId="0" xfId="2" applyFont="1" applyFill="1" applyAlignment="1">
      <alignment vertical="top"/>
    </xf>
    <xf numFmtId="0" fontId="32" fillId="6" borderId="0" xfId="0" applyFont="1" applyFill="1" applyAlignment="1">
      <alignment vertical="top"/>
    </xf>
    <xf numFmtId="0" fontId="0" fillId="0" borderId="17" xfId="0" applyBorder="1" applyAlignment="1">
      <alignment horizontal="center" vertical="center"/>
    </xf>
    <xf numFmtId="0" fontId="25" fillId="0" borderId="19" xfId="0" applyFont="1" applyBorder="1" applyAlignment="1">
      <alignment horizontal="center" vertical="center"/>
    </xf>
    <xf numFmtId="0" fontId="8" fillId="0" borderId="30" xfId="2" applyBorder="1"/>
    <xf numFmtId="2" fontId="0" fillId="6" borderId="1" xfId="0" applyNumberFormat="1" applyFill="1" applyBorder="1" applyAlignment="1">
      <alignment vertical="top" wrapText="1"/>
    </xf>
    <xf numFmtId="0" fontId="33" fillId="0" borderId="0" xfId="0" applyFont="1"/>
    <xf numFmtId="2" fontId="0" fillId="6" borderId="0" xfId="0" applyNumberFormat="1" applyFill="1" applyAlignment="1">
      <alignment vertical="top" wrapText="1"/>
    </xf>
    <xf numFmtId="8" fontId="0" fillId="0" borderId="21" xfId="0" applyNumberFormat="1" applyBorder="1" applyAlignment="1">
      <alignment horizontal="center" vertical="center"/>
    </xf>
    <xf numFmtId="8" fontId="8" fillId="0" borderId="9" xfId="2" applyNumberFormat="1" applyBorder="1"/>
    <xf numFmtId="0" fontId="0" fillId="6" borderId="0" xfId="2" applyFont="1" applyFill="1" applyAlignment="1">
      <alignment vertical="top" wrapText="1"/>
    </xf>
    <xf numFmtId="2" fontId="8" fillId="0" borderId="0" xfId="0" applyNumberFormat="1" applyFont="1"/>
    <xf numFmtId="2" fontId="0" fillId="0" borderId="1" xfId="0" applyNumberFormat="1" applyBorder="1" applyAlignment="1">
      <alignment vertical="top" wrapText="1"/>
    </xf>
    <xf numFmtId="2" fontId="0" fillId="0" borderId="0" xfId="0" applyNumberFormat="1" applyAlignment="1">
      <alignment vertical="top" wrapText="1"/>
    </xf>
    <xf numFmtId="9" fontId="7" fillId="0" borderId="0" xfId="2" applyNumberFormat="1" applyFont="1"/>
    <xf numFmtId="0" fontId="33" fillId="0" borderId="0" xfId="0" applyFont="1" applyAlignment="1">
      <alignment vertical="center"/>
    </xf>
    <xf numFmtId="0" fontId="33" fillId="0" borderId="1" xfId="0" applyFont="1" applyBorder="1" applyAlignment="1">
      <alignment vertical="top" wrapText="1"/>
    </xf>
    <xf numFmtId="165" fontId="7" fillId="0" borderId="0" xfId="2" applyNumberFormat="1" applyFont="1"/>
    <xf numFmtId="2" fontId="0" fillId="0" borderId="14" xfId="2" applyNumberFormat="1" applyFont="1" applyBorder="1"/>
    <xf numFmtId="2" fontId="0" fillId="0" borderId="30" xfId="2" applyNumberFormat="1" applyFont="1" applyBorder="1"/>
    <xf numFmtId="165" fontId="0" fillId="0" borderId="9" xfId="2" applyNumberFormat="1" applyFont="1" applyBorder="1"/>
    <xf numFmtId="2" fontId="2" fillId="2" borderId="16" xfId="0" applyNumberFormat="1" applyFont="1" applyFill="1" applyBorder="1"/>
    <xf numFmtId="8" fontId="7" fillId="7" borderId="1" xfId="2" applyNumberFormat="1" applyFont="1" applyFill="1" applyBorder="1"/>
    <xf numFmtId="0" fontId="8" fillId="6" borderId="0" xfId="2" applyFill="1"/>
    <xf numFmtId="0" fontId="25" fillId="6" borderId="0" xfId="0" applyFont="1" applyFill="1" applyAlignment="1">
      <alignment horizontal="center" vertical="center"/>
    </xf>
    <xf numFmtId="1" fontId="3" fillId="6" borderId="0" xfId="0" applyNumberFormat="1" applyFont="1" applyFill="1"/>
    <xf numFmtId="0" fontId="8" fillId="6" borderId="0" xfId="0" applyFont="1" applyFill="1"/>
    <xf numFmtId="0" fontId="0" fillId="6" borderId="1" xfId="0" applyFill="1" applyBorder="1" applyAlignment="1">
      <alignment vertical="center"/>
    </xf>
    <xf numFmtId="165" fontId="0" fillId="6" borderId="1" xfId="0" applyNumberFormat="1" applyFill="1" applyBorder="1" applyAlignment="1">
      <alignment horizontal="center" vertical="center"/>
    </xf>
    <xf numFmtId="1" fontId="4" fillId="6" borderId="0" xfId="0" applyNumberFormat="1" applyFont="1" applyFill="1"/>
    <xf numFmtId="1" fontId="2" fillId="6" borderId="0" xfId="0" applyNumberFormat="1" applyFont="1" applyFill="1"/>
    <xf numFmtId="0" fontId="9" fillId="6" borderId="1" xfId="2" applyFont="1" applyFill="1" applyBorder="1"/>
    <xf numFmtId="165" fontId="9" fillId="7" borderId="1" xfId="0" applyNumberFormat="1" applyFont="1" applyFill="1" applyBorder="1" applyAlignment="1">
      <alignment horizontal="center" vertical="center"/>
    </xf>
    <xf numFmtId="0" fontId="0" fillId="0" borderId="1" xfId="2" applyFont="1" applyBorder="1"/>
    <xf numFmtId="0" fontId="7" fillId="0" borderId="1" xfId="2" applyFont="1" applyBorder="1"/>
    <xf numFmtId="9" fontId="7" fillId="0" borderId="1" xfId="2" applyNumberFormat="1" applyFont="1" applyBorder="1"/>
    <xf numFmtId="0" fontId="0" fillId="0" borderId="1" xfId="2" applyFont="1" applyBorder="1" applyAlignment="1">
      <alignment horizontal="center" vertical="center"/>
    </xf>
    <xf numFmtId="165" fontId="7" fillId="0" borderId="1" xfId="2" applyNumberFormat="1" applyFont="1" applyBorder="1" applyAlignment="1">
      <alignment vertical="top"/>
    </xf>
    <xf numFmtId="0" fontId="7" fillId="0" borderId="1" xfId="2" applyFont="1" applyBorder="1" applyAlignment="1">
      <alignment horizontal="center" vertical="center"/>
    </xf>
    <xf numFmtId="0" fontId="3" fillId="0" borderId="0" xfId="0" applyFont="1"/>
    <xf numFmtId="0" fontId="6" fillId="0" borderId="0" xfId="0" applyFont="1"/>
    <xf numFmtId="0" fontId="28" fillId="0" borderId="0" xfId="0" applyFont="1" applyAlignment="1">
      <alignment vertical="center"/>
    </xf>
    <xf numFmtId="0" fontId="35" fillId="0" borderId="0" xfId="0" applyFont="1" applyAlignment="1">
      <alignment vertical="center"/>
    </xf>
    <xf numFmtId="0" fontId="2" fillId="6" borderId="1" xfId="0" applyFont="1" applyFill="1" applyBorder="1"/>
    <xf numFmtId="0" fontId="32" fillId="0" borderId="0" xfId="0" applyFont="1" applyAlignment="1">
      <alignment horizontal="center" vertical="top"/>
    </xf>
    <xf numFmtId="0" fontId="7" fillId="0" borderId="0" xfId="2" applyFont="1" applyAlignment="1">
      <alignment horizontal="center"/>
    </xf>
    <xf numFmtId="165" fontId="36" fillId="7" borderId="0" xfId="2" applyNumberFormat="1" applyFont="1" applyFill="1"/>
    <xf numFmtId="0" fontId="28" fillId="6" borderId="0" xfId="0" applyFont="1" applyFill="1"/>
    <xf numFmtId="0" fontId="28" fillId="6" borderId="0" xfId="2" applyFont="1" applyFill="1"/>
    <xf numFmtId="0" fontId="28" fillId="6" borderId="0" xfId="0" applyFont="1" applyFill="1" applyAlignment="1">
      <alignment horizontal="left" vertical="center" indent="1"/>
    </xf>
    <xf numFmtId="1" fontId="28" fillId="6" borderId="0" xfId="2" applyNumberFormat="1" applyFont="1" applyFill="1"/>
    <xf numFmtId="165" fontId="28" fillId="7" borderId="0" xfId="2" applyNumberFormat="1" applyFont="1" applyFill="1"/>
    <xf numFmtId="0" fontId="28" fillId="0" borderId="0" xfId="0" applyFont="1" applyAlignment="1">
      <alignment horizontal="center" vertical="center"/>
    </xf>
    <xf numFmtId="0" fontId="35" fillId="0" borderId="0" xfId="0" applyFont="1" applyAlignment="1">
      <alignment horizontal="center" vertical="center"/>
    </xf>
    <xf numFmtId="6" fontId="28" fillId="0" borderId="0" xfId="0" applyNumberFormat="1" applyFont="1" applyAlignment="1">
      <alignment horizontal="center" vertical="center"/>
    </xf>
    <xf numFmtId="0" fontId="6" fillId="6" borderId="0" xfId="2" applyFont="1" applyFill="1"/>
    <xf numFmtId="0" fontId="36" fillId="6" borderId="0" xfId="2" applyFont="1" applyFill="1"/>
    <xf numFmtId="0" fontId="27" fillId="6" borderId="0" xfId="2" applyFont="1" applyFill="1"/>
    <xf numFmtId="0" fontId="34" fillId="6" borderId="0" xfId="2" applyFont="1" applyFill="1"/>
    <xf numFmtId="0" fontId="28" fillId="6" borderId="1" xfId="2" applyFont="1" applyFill="1" applyBorder="1"/>
    <xf numFmtId="0" fontId="28" fillId="6" borderId="1" xfId="2" applyFont="1" applyFill="1" applyBorder="1" applyAlignment="1">
      <alignment horizontal="center"/>
    </xf>
    <xf numFmtId="2" fontId="28" fillId="6" borderId="1" xfId="2" applyNumberFormat="1" applyFont="1" applyFill="1" applyBorder="1"/>
    <xf numFmtId="0" fontId="28" fillId="6" borderId="0" xfId="2" applyFont="1" applyFill="1" applyAlignment="1">
      <alignment horizontal="center"/>
    </xf>
    <xf numFmtId="2" fontId="28" fillId="6" borderId="0" xfId="2" applyNumberFormat="1" applyFont="1" applyFill="1"/>
    <xf numFmtId="0" fontId="28" fillId="6" borderId="0" xfId="2" applyFont="1" applyFill="1" applyAlignment="1">
      <alignment vertical="top"/>
    </xf>
    <xf numFmtId="0" fontId="28" fillId="6" borderId="1" xfId="2" applyFont="1" applyFill="1" applyBorder="1" applyAlignment="1">
      <alignment vertical="top" wrapText="1"/>
    </xf>
    <xf numFmtId="0" fontId="28" fillId="0" borderId="1" xfId="0" applyFont="1" applyBorder="1" applyAlignment="1">
      <alignment vertical="top" wrapText="1"/>
    </xf>
    <xf numFmtId="0" fontId="28" fillId="0" borderId="0" xfId="0" applyFont="1"/>
    <xf numFmtId="2" fontId="28" fillId="6" borderId="0" xfId="0" applyNumberFormat="1" applyFont="1" applyFill="1" applyAlignment="1">
      <alignment vertical="top" wrapText="1"/>
    </xf>
    <xf numFmtId="166" fontId="3" fillId="0" borderId="0" xfId="2" applyNumberFormat="1" applyFont="1"/>
    <xf numFmtId="0" fontId="28" fillId="0" borderId="17" xfId="0" applyFont="1" applyBorder="1" applyAlignment="1">
      <alignment horizontal="center" vertical="center"/>
    </xf>
    <xf numFmtId="0" fontId="35" fillId="0" borderId="19" xfId="0" applyFont="1" applyBorder="1" applyAlignment="1">
      <alignment horizontal="center" vertical="center"/>
    </xf>
    <xf numFmtId="0" fontId="28" fillId="0" borderId="30" xfId="2" applyFont="1" applyBorder="1"/>
    <xf numFmtId="6" fontId="28" fillId="0" borderId="21" xfId="0" applyNumberFormat="1" applyFont="1" applyBorder="1" applyAlignment="1">
      <alignment horizontal="center" vertical="center"/>
    </xf>
    <xf numFmtId="0" fontId="28" fillId="6" borderId="1" xfId="2" applyFont="1" applyFill="1" applyBorder="1" applyAlignment="1">
      <alignment wrapText="1"/>
    </xf>
    <xf numFmtId="2" fontId="8" fillId="0" borderId="14" xfId="2" applyNumberFormat="1" applyBorder="1"/>
    <xf numFmtId="0" fontId="28" fillId="6" borderId="0" xfId="2" applyFont="1" applyFill="1" applyAlignment="1">
      <alignment vertical="top" wrapText="1"/>
    </xf>
    <xf numFmtId="2" fontId="0" fillId="6" borderId="29" xfId="0" applyNumberFormat="1" applyFill="1" applyBorder="1" applyAlignment="1">
      <alignment vertical="top" wrapText="1"/>
    </xf>
    <xf numFmtId="0" fontId="28" fillId="6" borderId="29" xfId="2" applyFont="1" applyFill="1" applyBorder="1" applyAlignment="1">
      <alignment vertical="top" wrapText="1"/>
    </xf>
    <xf numFmtId="1" fontId="28" fillId="6" borderId="0" xfId="0" applyNumberFormat="1" applyFont="1" applyFill="1" applyAlignment="1">
      <alignment vertical="top" wrapText="1"/>
    </xf>
    <xf numFmtId="0" fontId="3" fillId="6" borderId="0" xfId="2" applyFont="1" applyFill="1"/>
    <xf numFmtId="8" fontId="28" fillId="6" borderId="0" xfId="2" applyNumberFormat="1" applyFont="1" applyFill="1"/>
    <xf numFmtId="0" fontId="33" fillId="6" borderId="0" xfId="0" applyFont="1" applyFill="1" applyAlignment="1">
      <alignment vertical="center"/>
    </xf>
    <xf numFmtId="1" fontId="0" fillId="6" borderId="0" xfId="2" applyNumberFormat="1" applyFont="1" applyFill="1"/>
    <xf numFmtId="0" fontId="0" fillId="6" borderId="0" xfId="0" applyFill="1" applyAlignment="1">
      <alignment horizontal="center" vertical="center"/>
    </xf>
    <xf numFmtId="6" fontId="0" fillId="6" borderId="0" xfId="2" applyNumberFormat="1" applyFont="1" applyFill="1"/>
    <xf numFmtId="6" fontId="0" fillId="6" borderId="0" xfId="0" applyNumberFormat="1" applyFill="1" applyAlignment="1">
      <alignment horizontal="center" vertical="center"/>
    </xf>
    <xf numFmtId="165" fontId="7" fillId="6" borderId="1" xfId="2" applyNumberFormat="1" applyFont="1" applyFill="1" applyBorder="1"/>
    <xf numFmtId="10" fontId="7" fillId="6" borderId="1" xfId="2" applyNumberFormat="1" applyFont="1" applyFill="1" applyBorder="1"/>
    <xf numFmtId="0" fontId="3" fillId="6" borderId="0" xfId="0" applyFont="1" applyFill="1"/>
    <xf numFmtId="2" fontId="3" fillId="6" borderId="0" xfId="0" applyNumberFormat="1" applyFont="1" applyFill="1"/>
    <xf numFmtId="0" fontId="3" fillId="6" borderId="1" xfId="0" applyFont="1" applyFill="1" applyBorder="1"/>
    <xf numFmtId="2" fontId="3" fillId="6" borderId="1" xfId="0" applyNumberFormat="1" applyFont="1" applyFill="1" applyBorder="1"/>
    <xf numFmtId="4" fontId="3" fillId="6" borderId="1" xfId="0" applyNumberFormat="1" applyFont="1" applyFill="1" applyBorder="1"/>
    <xf numFmtId="1" fontId="3" fillId="6" borderId="1" xfId="0" applyNumberFormat="1" applyFont="1" applyFill="1" applyBorder="1"/>
    <xf numFmtId="4" fontId="2" fillId="6" borderId="1" xfId="0" applyNumberFormat="1" applyFont="1" applyFill="1" applyBorder="1"/>
    <xf numFmtId="0" fontId="31" fillId="6" borderId="0" xfId="2" applyFont="1" applyFill="1"/>
    <xf numFmtId="165" fontId="36" fillId="6" borderId="0" xfId="2" applyNumberFormat="1" applyFont="1" applyFill="1"/>
    <xf numFmtId="1" fontId="5" fillId="6" borderId="0" xfId="0" applyNumberFormat="1" applyFont="1" applyFill="1" applyAlignment="1">
      <alignment wrapText="1"/>
    </xf>
    <xf numFmtId="1" fontId="2" fillId="6" borderId="0" xfId="0" applyNumberFormat="1" applyFont="1" applyFill="1" applyAlignment="1">
      <alignment wrapText="1"/>
    </xf>
    <xf numFmtId="1" fontId="3" fillId="6" borderId="0" xfId="0" applyNumberFormat="1" applyFont="1" applyFill="1" applyAlignment="1">
      <alignment wrapText="1"/>
    </xf>
    <xf numFmtId="1" fontId="3" fillId="0" borderId="36" xfId="0" applyNumberFormat="1" applyFont="1" applyBorder="1"/>
    <xf numFmtId="1" fontId="4" fillId="0" borderId="38" xfId="0" applyNumberFormat="1" applyFont="1" applyBorder="1" applyAlignment="1">
      <alignment vertical="top" wrapText="1"/>
    </xf>
    <xf numFmtId="0" fontId="8" fillId="0" borderId="16" xfId="0" applyFont="1" applyBorder="1"/>
    <xf numFmtId="1" fontId="3" fillId="0" borderId="13" xfId="0" applyNumberFormat="1" applyFont="1" applyBorder="1"/>
    <xf numFmtId="1" fontId="2" fillId="0" borderId="42" xfId="0" applyNumberFormat="1" applyFont="1" applyBorder="1"/>
    <xf numFmtId="2" fontId="3" fillId="2" borderId="29" xfId="0" applyNumberFormat="1" applyFont="1" applyFill="1" applyBorder="1"/>
    <xf numFmtId="2" fontId="2" fillId="2" borderId="28" xfId="0" applyNumberFormat="1" applyFont="1" applyFill="1" applyBorder="1"/>
    <xf numFmtId="2" fontId="3" fillId="2" borderId="12" xfId="0" applyNumberFormat="1" applyFont="1" applyFill="1" applyBorder="1"/>
    <xf numFmtId="2" fontId="2" fillId="2" borderId="7" xfId="0" applyNumberFormat="1" applyFont="1" applyFill="1" applyBorder="1"/>
    <xf numFmtId="2" fontId="3" fillId="0" borderId="1" xfId="0" applyNumberFormat="1" applyFont="1" applyBorder="1"/>
    <xf numFmtId="2" fontId="2" fillId="2" borderId="6" xfId="0" applyNumberFormat="1" applyFont="1" applyFill="1" applyBorder="1"/>
    <xf numFmtId="2" fontId="2" fillId="6" borderId="0" xfId="0" applyNumberFormat="1" applyFont="1" applyFill="1"/>
    <xf numFmtId="2" fontId="3" fillId="6" borderId="12" xfId="0" applyNumberFormat="1" applyFont="1" applyFill="1" applyBorder="1"/>
    <xf numFmtId="1" fontId="3" fillId="9" borderId="43" xfId="0" applyNumberFormat="1" applyFont="1" applyFill="1" applyBorder="1"/>
    <xf numFmtId="1" fontId="3" fillId="9" borderId="5" xfId="0" applyNumberFormat="1" applyFont="1" applyFill="1" applyBorder="1"/>
    <xf numFmtId="0" fontId="37" fillId="6" borderId="0" xfId="2" applyFont="1" applyFill="1"/>
    <xf numFmtId="0" fontId="0" fillId="6" borderId="0" xfId="0" applyFill="1" applyAlignment="1">
      <alignment horizontal="left" vertical="top"/>
    </xf>
    <xf numFmtId="0" fontId="0" fillId="6" borderId="1" xfId="0" applyFill="1" applyBorder="1"/>
    <xf numFmtId="165" fontId="0" fillId="6" borderId="1" xfId="2" applyNumberFormat="1" applyFont="1" applyFill="1" applyBorder="1"/>
    <xf numFmtId="165" fontId="41" fillId="10" borderId="1" xfId="2" applyNumberFormat="1" applyFont="1" applyFill="1" applyBorder="1"/>
    <xf numFmtId="0" fontId="41" fillId="6" borderId="1" xfId="2" applyFont="1" applyFill="1" applyBorder="1" applyAlignment="1">
      <alignment vertical="top" wrapText="1"/>
    </xf>
    <xf numFmtId="0" fontId="9" fillId="6" borderId="1" xfId="2" applyFont="1" applyFill="1" applyBorder="1" applyAlignment="1">
      <alignment horizontal="left" vertical="top"/>
    </xf>
    <xf numFmtId="0" fontId="9" fillId="6" borderId="1" xfId="2" applyFont="1" applyFill="1" applyBorder="1" applyAlignment="1">
      <alignment horizontal="left" vertical="top" wrapText="1"/>
    </xf>
    <xf numFmtId="165" fontId="9" fillId="6" borderId="1" xfId="2" applyNumberFormat="1" applyFont="1" applyFill="1" applyBorder="1" applyAlignment="1">
      <alignment horizontal="right" vertical="top"/>
    </xf>
    <xf numFmtId="0" fontId="0" fillId="6" borderId="1" xfId="0" applyFill="1" applyBorder="1" applyAlignment="1">
      <alignment vertical="top" wrapText="1"/>
    </xf>
    <xf numFmtId="0" fontId="0" fillId="6" borderId="1" xfId="0" applyFill="1" applyBorder="1" applyAlignment="1">
      <alignment wrapText="1"/>
    </xf>
    <xf numFmtId="1" fontId="0" fillId="6" borderId="0" xfId="2" applyNumberFormat="1" applyFont="1" applyFill="1" applyAlignment="1">
      <alignment vertical="top" wrapText="1"/>
    </xf>
    <xf numFmtId="165" fontId="28" fillId="6" borderId="0" xfId="2" applyNumberFormat="1" applyFont="1" applyFill="1"/>
    <xf numFmtId="0" fontId="38" fillId="6" borderId="0" xfId="0" applyFont="1" applyFill="1" applyAlignment="1">
      <alignment horizontal="left" vertical="center" indent="1"/>
    </xf>
    <xf numFmtId="1" fontId="27" fillId="6" borderId="1" xfId="0" applyNumberFormat="1" applyFont="1" applyFill="1" applyBorder="1"/>
    <xf numFmtId="1" fontId="28" fillId="6" borderId="1" xfId="0" applyNumberFormat="1" applyFont="1" applyFill="1" applyBorder="1"/>
    <xf numFmtId="2" fontId="28" fillId="6" borderId="1" xfId="2" applyNumberFormat="1" applyFont="1" applyFill="1" applyBorder="1" applyAlignment="1">
      <alignment horizontal="center" vertical="center"/>
    </xf>
    <xf numFmtId="1" fontId="28" fillId="6" borderId="1" xfId="2" applyNumberFormat="1" applyFont="1" applyFill="1" applyBorder="1"/>
    <xf numFmtId="0" fontId="28" fillId="6" borderId="22" xfId="2" applyFont="1" applyFill="1" applyBorder="1"/>
    <xf numFmtId="0" fontId="30" fillId="6" borderId="0" xfId="2" applyFont="1" applyFill="1"/>
    <xf numFmtId="0" fontId="28" fillId="6" borderId="21" xfId="2" applyFont="1" applyFill="1" applyBorder="1"/>
    <xf numFmtId="164" fontId="28" fillId="6" borderId="1" xfId="2" applyNumberFormat="1" applyFont="1" applyFill="1" applyBorder="1"/>
    <xf numFmtId="164" fontId="28" fillId="6" borderId="29" xfId="2" applyNumberFormat="1" applyFont="1" applyFill="1" applyBorder="1" applyAlignment="1">
      <alignment horizontal="right"/>
    </xf>
    <xf numFmtId="2" fontId="28" fillId="6" borderId="0" xfId="2" applyNumberFormat="1" applyFont="1" applyFill="1" applyAlignment="1">
      <alignment horizontal="center"/>
    </xf>
    <xf numFmtId="164" fontId="28" fillId="6" borderId="29" xfId="2" applyNumberFormat="1" applyFont="1" applyFill="1" applyBorder="1"/>
    <xf numFmtId="0" fontId="28" fillId="6" borderId="0" xfId="2" applyFont="1" applyFill="1" applyAlignment="1">
      <alignment horizontal="center" vertical="top" wrapText="1"/>
    </xf>
    <xf numFmtId="165" fontId="31" fillId="6" borderId="1" xfId="2" applyNumberFormat="1" applyFont="1" applyFill="1" applyBorder="1"/>
    <xf numFmtId="0" fontId="28" fillId="6" borderId="0" xfId="2" applyFont="1" applyFill="1" applyAlignment="1">
      <alignment horizontal="left" vertical="top" wrapText="1"/>
    </xf>
    <xf numFmtId="0" fontId="28" fillId="6" borderId="0" xfId="2" applyFont="1" applyFill="1" applyAlignment="1">
      <alignment horizontal="left"/>
    </xf>
    <xf numFmtId="0" fontId="39" fillId="6" borderId="0" xfId="0" applyFont="1" applyFill="1" applyAlignment="1">
      <alignment vertical="center"/>
    </xf>
    <xf numFmtId="165" fontId="36" fillId="10" borderId="0" xfId="2" applyNumberFormat="1" applyFont="1" applyFill="1"/>
    <xf numFmtId="165" fontId="28" fillId="6" borderId="1" xfId="2" applyNumberFormat="1" applyFont="1" applyFill="1" applyBorder="1"/>
    <xf numFmtId="0" fontId="28" fillId="6" borderId="1" xfId="2" applyFont="1" applyFill="1" applyBorder="1" applyAlignment="1">
      <alignment horizontal="center" vertical="top" wrapText="1"/>
    </xf>
    <xf numFmtId="165" fontId="28" fillId="6" borderId="1" xfId="2" applyNumberFormat="1" applyFont="1" applyFill="1" applyBorder="1" applyAlignment="1">
      <alignment horizontal="center" vertical="top" wrapText="1"/>
    </xf>
    <xf numFmtId="10" fontId="0" fillId="6" borderId="1" xfId="0" applyNumberFormat="1" applyFill="1" applyBorder="1" applyAlignment="1">
      <alignment vertical="top" wrapText="1"/>
    </xf>
    <xf numFmtId="0" fontId="0" fillId="6" borderId="1" xfId="0" applyFill="1" applyBorder="1" applyAlignment="1">
      <alignment horizontal="center" vertical="top" wrapText="1"/>
    </xf>
    <xf numFmtId="0" fontId="25" fillId="6" borderId="1" xfId="0" applyFont="1" applyFill="1" applyBorder="1" applyAlignment="1">
      <alignment horizontal="center" vertical="top" wrapText="1"/>
    </xf>
    <xf numFmtId="0" fontId="7" fillId="6" borderId="1" xfId="2" applyFont="1" applyFill="1" applyBorder="1" applyAlignment="1">
      <alignment horizontal="center" vertical="center"/>
    </xf>
    <xf numFmtId="165" fontId="12" fillId="10" borderId="1" xfId="2" applyNumberFormat="1" applyFont="1" applyFill="1" applyBorder="1"/>
    <xf numFmtId="0" fontId="0" fillId="6" borderId="0" xfId="2" applyFont="1" applyFill="1" applyAlignment="1">
      <alignment wrapText="1"/>
    </xf>
    <xf numFmtId="2" fontId="2" fillId="4" borderId="14" xfId="0" applyNumberFormat="1" applyFont="1" applyFill="1" applyBorder="1"/>
    <xf numFmtId="0" fontId="10" fillId="0" borderId="1" xfId="0" applyFont="1" applyBorder="1"/>
    <xf numFmtId="2" fontId="10" fillId="0" borderId="1" xfId="0" applyNumberFormat="1" applyFont="1" applyBorder="1"/>
    <xf numFmtId="0" fontId="0" fillId="6" borderId="0" xfId="2" applyFont="1" applyFill="1" applyAlignment="1">
      <alignment horizontal="center"/>
    </xf>
    <xf numFmtId="1" fontId="0" fillId="6" borderId="0" xfId="0" applyNumberFormat="1" applyFill="1" applyAlignment="1">
      <alignment vertical="top" wrapText="1"/>
    </xf>
    <xf numFmtId="0" fontId="7" fillId="10" borderId="1" xfId="2" applyFont="1" applyFill="1" applyBorder="1"/>
    <xf numFmtId="0" fontId="7" fillId="7" borderId="0" xfId="2" applyFont="1" applyFill="1"/>
    <xf numFmtId="1" fontId="7" fillId="11" borderId="1" xfId="2" applyNumberFormat="1" applyFont="1" applyFill="1" applyBorder="1"/>
    <xf numFmtId="1" fontId="0" fillId="6" borderId="1" xfId="2" applyNumberFormat="1" applyFont="1" applyFill="1" applyBorder="1"/>
    <xf numFmtId="2" fontId="7" fillId="6" borderId="29" xfId="2" applyNumberFormat="1" applyFont="1" applyFill="1" applyBorder="1"/>
    <xf numFmtId="6" fontId="0" fillId="7" borderId="29" xfId="0" applyNumberFormat="1" applyFill="1" applyBorder="1" applyAlignment="1">
      <alignment vertical="top" wrapText="1"/>
    </xf>
    <xf numFmtId="0" fontId="28" fillId="6" borderId="0" xfId="2" applyFont="1" applyFill="1" applyAlignment="1">
      <alignment wrapText="1"/>
    </xf>
    <xf numFmtId="3" fontId="28" fillId="6" borderId="1" xfId="2" applyNumberFormat="1" applyFont="1" applyFill="1" applyBorder="1" applyAlignment="1">
      <alignment horizontal="center"/>
    </xf>
    <xf numFmtId="2" fontId="28" fillId="11" borderId="1" xfId="0" applyNumberFormat="1" applyFont="1" applyFill="1" applyBorder="1" applyAlignment="1">
      <alignment vertical="top" wrapText="1"/>
    </xf>
    <xf numFmtId="2" fontId="0" fillId="11" borderId="1" xfId="0" applyNumberFormat="1" applyFill="1" applyBorder="1" applyAlignment="1">
      <alignment vertical="top" wrapText="1"/>
    </xf>
    <xf numFmtId="2" fontId="9" fillId="11" borderId="1" xfId="0" applyNumberFormat="1" applyFont="1" applyFill="1" applyBorder="1" applyAlignment="1">
      <alignment vertical="top" wrapText="1"/>
    </xf>
    <xf numFmtId="2" fontId="19" fillId="0" borderId="0" xfId="2" applyNumberFormat="1" applyFont="1"/>
    <xf numFmtId="2" fontId="9" fillId="11" borderId="1" xfId="2" applyNumberFormat="1" applyFont="1" applyFill="1" applyBorder="1"/>
    <xf numFmtId="0" fontId="36" fillId="0" borderId="0" xfId="0" applyFont="1"/>
    <xf numFmtId="0" fontId="31" fillId="0" borderId="0" xfId="0" applyFont="1"/>
    <xf numFmtId="0" fontId="3" fillId="0" borderId="16"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8" xfId="0" applyFont="1" applyBorder="1" applyAlignment="1">
      <alignment vertical="center" wrapText="1"/>
    </xf>
    <xf numFmtId="0" fontId="3" fillId="0" borderId="47" xfId="0" applyFont="1" applyBorder="1" applyAlignment="1">
      <alignment vertical="center"/>
    </xf>
    <xf numFmtId="0" fontId="3" fillId="0" borderId="48" xfId="0" applyFont="1" applyBorder="1" applyAlignment="1">
      <alignment horizontal="right" vertical="center"/>
    </xf>
    <xf numFmtId="0" fontId="3" fillId="0" borderId="48" xfId="0" applyFont="1" applyBorder="1" applyAlignment="1">
      <alignment vertical="center" wrapText="1"/>
    </xf>
    <xf numFmtId="0" fontId="3" fillId="0" borderId="30" xfId="0" applyFont="1" applyBorder="1"/>
    <xf numFmtId="0" fontId="3" fillId="0" borderId="48" xfId="0" applyFont="1" applyBorder="1" applyAlignment="1">
      <alignment vertical="center"/>
    </xf>
    <xf numFmtId="0" fontId="49" fillId="0" borderId="0" xfId="0" applyFont="1"/>
    <xf numFmtId="0" fontId="2" fillId="0" borderId="0" xfId="0" applyFont="1" applyAlignment="1">
      <alignment vertical="center" wrapText="1"/>
    </xf>
    <xf numFmtId="0" fontId="3" fillId="0" borderId="29" xfId="0" applyFont="1" applyBorder="1"/>
    <xf numFmtId="0" fontId="3" fillId="0" borderId="31" xfId="0" applyFont="1" applyBorder="1"/>
    <xf numFmtId="0" fontId="3" fillId="0" borderId="40" xfId="0" applyFont="1" applyBorder="1" applyAlignment="1">
      <alignment horizontal="right" vertical="center"/>
    </xf>
    <xf numFmtId="0" fontId="3" fillId="0" borderId="40" xfId="0" applyFont="1" applyBorder="1" applyAlignment="1">
      <alignment vertical="center" wrapText="1"/>
    </xf>
    <xf numFmtId="17" fontId="3" fillId="0" borderId="1" xfId="0" applyNumberFormat="1" applyFont="1" applyBorder="1"/>
    <xf numFmtId="0" fontId="3" fillId="0" borderId="49" xfId="0" applyFont="1" applyBorder="1" applyAlignment="1">
      <alignment vertical="center" wrapText="1"/>
    </xf>
    <xf numFmtId="1" fontId="3" fillId="6" borderId="2" xfId="0" applyNumberFormat="1" applyFont="1" applyFill="1" applyBorder="1"/>
    <xf numFmtId="0" fontId="3" fillId="0" borderId="3" xfId="0" applyFont="1" applyBorder="1"/>
    <xf numFmtId="0" fontId="3" fillId="0" borderId="27" xfId="0" applyFont="1" applyBorder="1"/>
    <xf numFmtId="0" fontId="3" fillId="0" borderId="50" xfId="0" applyFont="1" applyBorder="1"/>
    <xf numFmtId="1" fontId="3" fillId="6" borderId="11" xfId="0" applyNumberFormat="1" applyFont="1" applyFill="1" applyBorder="1"/>
    <xf numFmtId="0" fontId="3" fillId="0" borderId="52" xfId="0" applyFont="1" applyBorder="1"/>
    <xf numFmtId="1" fontId="3" fillId="6" borderId="5" xfId="0" applyNumberFormat="1" applyFont="1" applyFill="1" applyBorder="1"/>
    <xf numFmtId="0" fontId="3" fillId="0" borderId="6" xfId="0" applyFont="1" applyBorder="1"/>
    <xf numFmtId="0" fontId="3" fillId="0" borderId="28" xfId="0" applyFont="1" applyBorder="1"/>
    <xf numFmtId="0" fontId="3" fillId="0" borderId="53" xfId="0" applyFont="1" applyBorder="1"/>
    <xf numFmtId="0" fontId="3" fillId="0" borderId="48" xfId="0" applyFont="1" applyBorder="1"/>
    <xf numFmtId="1" fontId="3" fillId="6" borderId="44" xfId="0" applyNumberFormat="1" applyFont="1" applyFill="1" applyBorder="1"/>
    <xf numFmtId="0" fontId="3" fillId="0" borderId="45" xfId="0" applyFont="1" applyBorder="1"/>
    <xf numFmtId="0" fontId="3" fillId="0" borderId="46" xfId="0" applyFont="1" applyBorder="1"/>
    <xf numFmtId="1" fontId="3" fillId="6" borderId="54" xfId="0" applyNumberFormat="1" applyFont="1" applyFill="1" applyBorder="1"/>
    <xf numFmtId="0" fontId="3" fillId="0" borderId="55" xfId="0" applyFont="1" applyBorder="1"/>
    <xf numFmtId="0" fontId="3" fillId="0" borderId="56" xfId="0" applyFont="1" applyBorder="1"/>
    <xf numFmtId="0" fontId="3" fillId="0" borderId="41" xfId="0" applyFont="1" applyBorder="1"/>
    <xf numFmtId="0" fontId="3" fillId="0" borderId="51" xfId="0" applyFont="1" applyBorder="1" applyAlignment="1">
      <alignment wrapText="1"/>
    </xf>
    <xf numFmtId="1" fontId="3" fillId="6" borderId="57" xfId="0" applyNumberFormat="1" applyFont="1" applyFill="1" applyBorder="1"/>
    <xf numFmtId="17" fontId="3" fillId="0" borderId="14" xfId="0" applyNumberFormat="1" applyFont="1" applyBorder="1"/>
    <xf numFmtId="1" fontId="3" fillId="8" borderId="54" xfId="0" applyNumberFormat="1" applyFont="1" applyFill="1" applyBorder="1"/>
    <xf numFmtId="0" fontId="3" fillId="8" borderId="50" xfId="0" applyFont="1" applyFill="1" applyBorder="1"/>
    <xf numFmtId="0" fontId="3" fillId="8" borderId="3" xfId="0" applyFont="1" applyFill="1" applyBorder="1"/>
    <xf numFmtId="0" fontId="3" fillId="8" borderId="59" xfId="0" applyFont="1" applyFill="1" applyBorder="1"/>
    <xf numFmtId="0" fontId="3" fillId="8" borderId="55" xfId="0" applyFont="1" applyFill="1" applyBorder="1"/>
    <xf numFmtId="1" fontId="3" fillId="8" borderId="57" xfId="0" applyNumberFormat="1" applyFont="1" applyFill="1" applyBorder="1"/>
    <xf numFmtId="0" fontId="3" fillId="8" borderId="30" xfId="0" applyFont="1" applyFill="1" applyBorder="1"/>
    <xf numFmtId="0" fontId="3" fillId="8" borderId="1" xfId="0" applyFont="1" applyFill="1" applyBorder="1"/>
    <xf numFmtId="0" fontId="3" fillId="8" borderId="19" xfId="0" applyFont="1" applyFill="1" applyBorder="1"/>
    <xf numFmtId="0" fontId="3" fillId="8" borderId="60" xfId="0" applyFont="1" applyFill="1" applyBorder="1"/>
    <xf numFmtId="1" fontId="3" fillId="8" borderId="58" xfId="0" applyNumberFormat="1" applyFont="1" applyFill="1" applyBorder="1"/>
    <xf numFmtId="0" fontId="3" fillId="8" borderId="53" xfId="0" applyFont="1" applyFill="1" applyBorder="1"/>
    <xf numFmtId="0" fontId="3" fillId="8" borderId="6" xfId="0" applyFont="1" applyFill="1" applyBorder="1"/>
    <xf numFmtId="0" fontId="3" fillId="8" borderId="61" xfId="0" applyFont="1" applyFill="1" applyBorder="1"/>
    <xf numFmtId="0" fontId="3" fillId="8" borderId="62" xfId="0" applyFont="1" applyFill="1" applyBorder="1"/>
    <xf numFmtId="0" fontId="3" fillId="0" borderId="40" xfId="0" applyFont="1" applyBorder="1"/>
    <xf numFmtId="0" fontId="3" fillId="0" borderId="44" xfId="0" applyFont="1" applyBorder="1"/>
    <xf numFmtId="1" fontId="2" fillId="6" borderId="38" xfId="0" applyNumberFormat="1" applyFont="1" applyFill="1" applyBorder="1"/>
    <xf numFmtId="0" fontId="3" fillId="0" borderId="39" xfId="0" applyFont="1" applyBorder="1"/>
    <xf numFmtId="2" fontId="3" fillId="0" borderId="1" xfId="0" applyNumberFormat="1" applyFont="1" applyBorder="1" applyAlignment="1">
      <alignment horizontal="right"/>
    </xf>
    <xf numFmtId="2" fontId="3" fillId="6" borderId="1" xfId="0" applyNumberFormat="1" applyFont="1" applyFill="1" applyBorder="1" applyAlignment="1">
      <alignment horizontal="right"/>
    </xf>
    <xf numFmtId="2" fontId="3" fillId="6" borderId="12" xfId="0" applyNumberFormat="1" applyFont="1" applyFill="1" applyBorder="1" applyAlignment="1">
      <alignment horizontal="right"/>
    </xf>
    <xf numFmtId="1" fontId="3" fillId="6" borderId="0" xfId="0" applyNumberFormat="1" applyFont="1" applyFill="1" applyAlignment="1">
      <alignment horizontal="right"/>
    </xf>
    <xf numFmtId="0" fontId="8" fillId="0" borderId="0" xfId="0" applyFont="1" applyAlignment="1">
      <alignment horizontal="right"/>
    </xf>
    <xf numFmtId="1" fontId="3" fillId="0" borderId="11" xfId="0" applyNumberFormat="1" applyFont="1" applyBorder="1" applyAlignment="1">
      <alignment horizontal="right"/>
    </xf>
    <xf numFmtId="1" fontId="3" fillId="0" borderId="1" xfId="0" applyNumberFormat="1" applyFont="1" applyBorder="1" applyAlignment="1">
      <alignment horizontal="right"/>
    </xf>
    <xf numFmtId="1" fontId="3" fillId="6" borderId="1" xfId="0" applyNumberFormat="1" applyFont="1" applyFill="1" applyBorder="1" applyAlignment="1">
      <alignment horizontal="right"/>
    </xf>
    <xf numFmtId="2" fontId="3" fillId="2" borderId="1" xfId="0" applyNumberFormat="1" applyFont="1" applyFill="1" applyBorder="1" applyAlignment="1">
      <alignment horizontal="right"/>
    </xf>
    <xf numFmtId="1" fontId="3" fillId="0" borderId="19" xfId="0" applyNumberFormat="1" applyFont="1" applyBorder="1"/>
    <xf numFmtId="1" fontId="2" fillId="0" borderId="64" xfId="0" applyNumberFormat="1" applyFont="1" applyBorder="1" applyAlignment="1">
      <alignment wrapText="1"/>
    </xf>
    <xf numFmtId="1" fontId="2" fillId="0" borderId="57" xfId="0" applyNumberFormat="1" applyFont="1" applyBorder="1" applyAlignment="1">
      <alignment wrapText="1"/>
    </xf>
    <xf numFmtId="1" fontId="2" fillId="0" borderId="30" xfId="0" applyNumberFormat="1" applyFont="1" applyBorder="1" applyAlignment="1">
      <alignment wrapText="1"/>
    </xf>
    <xf numFmtId="1" fontId="2" fillId="0" borderId="60" xfId="0" applyNumberFormat="1" applyFont="1" applyBorder="1" applyAlignment="1">
      <alignment wrapText="1"/>
    </xf>
    <xf numFmtId="1" fontId="2" fillId="0" borderId="20" xfId="0" applyNumberFormat="1" applyFont="1" applyBorder="1" applyAlignment="1">
      <alignment wrapText="1"/>
    </xf>
    <xf numFmtId="1" fontId="2" fillId="0" borderId="19" xfId="0" applyNumberFormat="1" applyFont="1" applyBorder="1" applyAlignment="1">
      <alignment wrapText="1"/>
    </xf>
    <xf numFmtId="2" fontId="3" fillId="6" borderId="9" xfId="0" applyNumberFormat="1" applyFont="1" applyFill="1" applyBorder="1"/>
    <xf numFmtId="2" fontId="3" fillId="6" borderId="10" xfId="0" applyNumberFormat="1" applyFont="1" applyFill="1" applyBorder="1"/>
    <xf numFmtId="0" fontId="10" fillId="0" borderId="2" xfId="0" applyFont="1" applyBorder="1" applyAlignment="1">
      <alignment horizontal="left" vertical="top"/>
    </xf>
    <xf numFmtId="1" fontId="2" fillId="0" borderId="3" xfId="0" applyNumberFormat="1" applyFont="1" applyBorder="1"/>
    <xf numFmtId="2" fontId="2" fillId="0" borderId="3" xfId="0" applyNumberFormat="1" applyFont="1" applyBorder="1"/>
    <xf numFmtId="0" fontId="8" fillId="0" borderId="3" xfId="0" applyFont="1" applyBorder="1"/>
    <xf numFmtId="0" fontId="3" fillId="6" borderId="3" xfId="0" applyFont="1" applyFill="1" applyBorder="1"/>
    <xf numFmtId="1" fontId="2" fillId="6" borderId="4" xfId="0" applyNumberFormat="1" applyFont="1" applyFill="1" applyBorder="1"/>
    <xf numFmtId="1" fontId="3" fillId="0" borderId="11" xfId="0" applyNumberFormat="1" applyFont="1" applyBorder="1" applyAlignment="1">
      <alignment horizontal="right" vertical="top" wrapText="1"/>
    </xf>
    <xf numFmtId="1" fontId="3" fillId="6" borderId="6" xfId="0" applyNumberFormat="1" applyFont="1" applyFill="1" applyBorder="1"/>
    <xf numFmtId="1" fontId="3" fillId="8" borderId="6" xfId="0" applyNumberFormat="1" applyFont="1" applyFill="1" applyBorder="1"/>
    <xf numFmtId="2" fontId="3" fillId="0" borderId="6" xfId="0" applyNumberFormat="1" applyFont="1" applyBorder="1"/>
    <xf numFmtId="2" fontId="3" fillId="2" borderId="6" xfId="0" applyNumberFormat="1" applyFont="1" applyFill="1" applyBorder="1"/>
    <xf numFmtId="2" fontId="3" fillId="6" borderId="6" xfId="0" applyNumberFormat="1" applyFont="1" applyFill="1" applyBorder="1"/>
    <xf numFmtId="1" fontId="3" fillId="0" borderId="1" xfId="0" applyNumberFormat="1" applyFont="1" applyBorder="1" applyAlignment="1">
      <alignment horizontal="center"/>
    </xf>
    <xf numFmtId="1" fontId="40"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0" fontId="3" fillId="0" borderId="59" xfId="0" applyFont="1" applyBorder="1"/>
    <xf numFmtId="0" fontId="3" fillId="0" borderId="52" xfId="0" applyFont="1" applyBorder="1" applyAlignment="1">
      <alignment wrapText="1"/>
    </xf>
    <xf numFmtId="0" fontId="3" fillId="0" borderId="65" xfId="0" applyFont="1" applyBorder="1"/>
    <xf numFmtId="1" fontId="3" fillId="12" borderId="2" xfId="0" applyNumberFormat="1" applyFont="1" applyFill="1" applyBorder="1"/>
    <xf numFmtId="0" fontId="3" fillId="12" borderId="3" xfId="0" applyFont="1" applyFill="1" applyBorder="1"/>
    <xf numFmtId="0" fontId="3" fillId="12" borderId="27" xfId="0" applyFont="1" applyFill="1" applyBorder="1"/>
    <xf numFmtId="0" fontId="3" fillId="12" borderId="50" xfId="0" applyFont="1" applyFill="1" applyBorder="1"/>
    <xf numFmtId="0" fontId="3" fillId="12" borderId="51" xfId="0" applyFont="1" applyFill="1" applyBorder="1"/>
    <xf numFmtId="1" fontId="3" fillId="12" borderId="11" xfId="0" applyNumberFormat="1" applyFont="1" applyFill="1" applyBorder="1"/>
    <xf numFmtId="0" fontId="3" fillId="12" borderId="1" xfId="0" applyFont="1" applyFill="1" applyBorder="1"/>
    <xf numFmtId="0" fontId="3" fillId="12" borderId="29" xfId="0" applyFont="1" applyFill="1" applyBorder="1"/>
    <xf numFmtId="0" fontId="3" fillId="12" borderId="30" xfId="0" applyFont="1" applyFill="1" applyBorder="1"/>
    <xf numFmtId="0" fontId="3" fillId="12" borderId="52" xfId="0" applyFont="1" applyFill="1" applyBorder="1"/>
    <xf numFmtId="1" fontId="3" fillId="12" borderId="5" xfId="0" applyNumberFormat="1" applyFont="1" applyFill="1" applyBorder="1"/>
    <xf numFmtId="0" fontId="3" fillId="12" borderId="6" xfId="0" applyFont="1" applyFill="1" applyBorder="1"/>
    <xf numFmtId="0" fontId="3" fillId="12" borderId="28" xfId="0" applyFont="1" applyFill="1" applyBorder="1"/>
    <xf numFmtId="0" fontId="3" fillId="12" borderId="53" xfId="0" applyFont="1" applyFill="1" applyBorder="1"/>
    <xf numFmtId="0" fontId="3" fillId="12" borderId="48" xfId="0" applyFont="1" applyFill="1" applyBorder="1"/>
    <xf numFmtId="1" fontId="3" fillId="12" borderId="44" xfId="0" applyNumberFormat="1" applyFont="1" applyFill="1" applyBorder="1"/>
    <xf numFmtId="0" fontId="3" fillId="12" borderId="45" xfId="0" applyFont="1" applyFill="1" applyBorder="1"/>
    <xf numFmtId="0" fontId="3" fillId="12" borderId="55" xfId="0" applyFont="1" applyFill="1" applyBorder="1"/>
    <xf numFmtId="1" fontId="3" fillId="12" borderId="59" xfId="0" applyNumberFormat="1" applyFont="1" applyFill="1" applyBorder="1"/>
    <xf numFmtId="0" fontId="3" fillId="12" borderId="65" xfId="0" applyFont="1" applyFill="1" applyBorder="1"/>
    <xf numFmtId="0" fontId="3" fillId="12" borderId="19" xfId="0" applyFont="1" applyFill="1" applyBorder="1"/>
    <xf numFmtId="0" fontId="3" fillId="12" borderId="64" xfId="0" applyFont="1" applyFill="1" applyBorder="1"/>
    <xf numFmtId="0" fontId="3" fillId="12" borderId="61" xfId="0" applyFont="1" applyFill="1" applyBorder="1"/>
    <xf numFmtId="0" fontId="3" fillId="12" borderId="47" xfId="0" applyFont="1" applyFill="1" applyBorder="1"/>
    <xf numFmtId="1" fontId="3" fillId="12" borderId="57" xfId="0" applyNumberFormat="1" applyFont="1" applyFill="1" applyBorder="1"/>
    <xf numFmtId="0" fontId="3" fillId="12" borderId="4" xfId="0" applyFont="1" applyFill="1" applyBorder="1"/>
    <xf numFmtId="1" fontId="3" fillId="12" borderId="58" xfId="0" applyNumberFormat="1" applyFont="1" applyFill="1" applyBorder="1"/>
    <xf numFmtId="0" fontId="3" fillId="12" borderId="7" xfId="0" applyFont="1" applyFill="1" applyBorder="1"/>
    <xf numFmtId="1" fontId="3" fillId="12" borderId="54" xfId="0" applyNumberFormat="1" applyFont="1" applyFill="1" applyBorder="1"/>
    <xf numFmtId="2" fontId="3" fillId="12" borderId="44" xfId="0" applyNumberFormat="1" applyFont="1" applyFill="1" applyBorder="1"/>
    <xf numFmtId="0" fontId="3" fillId="12" borderId="63" xfId="0" applyFont="1" applyFill="1" applyBorder="1"/>
    <xf numFmtId="0" fontId="3" fillId="12" borderId="40" xfId="0" applyFont="1" applyFill="1" applyBorder="1"/>
    <xf numFmtId="1" fontId="3" fillId="13" borderId="1" xfId="0" applyNumberFormat="1" applyFont="1" applyFill="1" applyBorder="1" applyAlignment="1">
      <alignment horizontal="right"/>
    </xf>
    <xf numFmtId="1" fontId="3" fillId="13" borderId="6" xfId="0" applyNumberFormat="1" applyFont="1" applyFill="1" applyBorder="1"/>
    <xf numFmtId="2" fontId="3" fillId="13" borderId="1" xfId="0" applyNumberFormat="1" applyFont="1" applyFill="1" applyBorder="1" applyAlignment="1">
      <alignment horizontal="right"/>
    </xf>
    <xf numFmtId="0" fontId="10" fillId="0" borderId="0" xfId="0" applyFont="1"/>
    <xf numFmtId="1" fontId="3" fillId="6" borderId="8" xfId="0" applyNumberFormat="1" applyFont="1" applyFill="1" applyBorder="1"/>
    <xf numFmtId="2" fontId="3" fillId="0" borderId="14" xfId="0" applyNumberFormat="1" applyFont="1" applyBorder="1"/>
    <xf numFmtId="2" fontId="3" fillId="0" borderId="15" xfId="0" applyNumberFormat="1" applyFont="1" applyBorder="1"/>
    <xf numFmtId="1" fontId="3" fillId="0" borderId="37" xfId="0" applyNumberFormat="1" applyFont="1" applyBorder="1" applyAlignment="1">
      <alignment wrapText="1"/>
    </xf>
    <xf numFmtId="1" fontId="3" fillId="0" borderId="8" xfId="0" applyNumberFormat="1" applyFont="1" applyBorder="1" applyAlignment="1">
      <alignment wrapText="1"/>
    </xf>
    <xf numFmtId="2" fontId="2" fillId="9" borderId="9" xfId="0" applyNumberFormat="1" applyFont="1" applyFill="1" applyBorder="1"/>
    <xf numFmtId="2" fontId="3" fillId="9" borderId="10" xfId="0" applyNumberFormat="1" applyFont="1" applyFill="1" applyBorder="1"/>
    <xf numFmtId="1" fontId="3" fillId="0" borderId="23" xfId="0" applyNumberFormat="1" applyFont="1" applyBorder="1" applyAlignment="1">
      <alignment wrapText="1"/>
    </xf>
    <xf numFmtId="2" fontId="3" fillId="9" borderId="21" xfId="0" applyNumberFormat="1" applyFont="1" applyFill="1" applyBorder="1"/>
    <xf numFmtId="0" fontId="3" fillId="9" borderId="9" xfId="0" applyFont="1" applyFill="1" applyBorder="1"/>
    <xf numFmtId="2" fontId="40" fillId="9" borderId="10" xfId="1" applyNumberFormat="1" applyFont="1" applyFill="1" applyBorder="1" applyAlignment="1" applyProtection="1"/>
    <xf numFmtId="1" fontId="3" fillId="13" borderId="1" xfId="0" applyNumberFormat="1" applyFont="1" applyFill="1" applyBorder="1"/>
    <xf numFmtId="0" fontId="10" fillId="6" borderId="2" xfId="0" applyFont="1" applyFill="1" applyBorder="1"/>
    <xf numFmtId="1" fontId="3" fillId="6" borderId="3" xfId="0" applyNumberFormat="1" applyFont="1" applyFill="1" applyBorder="1"/>
    <xf numFmtId="2" fontId="3" fillId="6" borderId="3" xfId="0" applyNumberFormat="1" applyFont="1" applyFill="1" applyBorder="1"/>
    <xf numFmtId="2" fontId="3" fillId="6" borderId="4" xfId="0" applyNumberFormat="1" applyFont="1" applyFill="1" applyBorder="1"/>
    <xf numFmtId="0" fontId="3" fillId="6" borderId="6" xfId="0" applyFont="1" applyFill="1" applyBorder="1"/>
    <xf numFmtId="2" fontId="40" fillId="6" borderId="7" xfId="1" applyNumberFormat="1" applyFont="1" applyFill="1" applyBorder="1" applyAlignment="1" applyProtection="1"/>
    <xf numFmtId="1" fontId="3" fillId="6" borderId="9" xfId="0" applyNumberFormat="1" applyFont="1" applyFill="1" applyBorder="1"/>
    <xf numFmtId="1" fontId="3" fillId="0" borderId="5" xfId="0" applyNumberFormat="1" applyFont="1" applyBorder="1" applyAlignment="1">
      <alignment horizontal="right"/>
    </xf>
    <xf numFmtId="1" fontId="3" fillId="0" borderId="6" xfId="0" applyNumberFormat="1" applyFont="1" applyBorder="1" applyAlignment="1">
      <alignment horizontal="center"/>
    </xf>
    <xf numFmtId="1" fontId="3" fillId="6" borderId="6" xfId="0" applyNumberFormat="1" applyFont="1" applyFill="1" applyBorder="1" applyAlignment="1">
      <alignment wrapText="1"/>
    </xf>
    <xf numFmtId="1" fontId="2" fillId="6" borderId="3" xfId="0" applyNumberFormat="1" applyFont="1" applyFill="1" applyBorder="1"/>
    <xf numFmtId="0" fontId="3" fillId="12" borderId="14" xfId="0" applyFont="1" applyFill="1" applyBorder="1"/>
    <xf numFmtId="0" fontId="3" fillId="12" borderId="60" xfId="0" applyFont="1" applyFill="1" applyBorder="1"/>
    <xf numFmtId="2" fontId="3" fillId="4" borderId="1" xfId="0" applyNumberFormat="1" applyFont="1" applyFill="1" applyBorder="1"/>
    <xf numFmtId="164" fontId="3" fillId="6" borderId="12" xfId="0" applyNumberFormat="1" applyFont="1" applyFill="1" applyBorder="1"/>
    <xf numFmtId="164" fontId="3" fillId="6" borderId="1" xfId="0" applyNumberFormat="1" applyFont="1" applyFill="1" applyBorder="1"/>
    <xf numFmtId="1" fontId="3" fillId="0" borderId="11" xfId="0" applyNumberFormat="1" applyFont="1" applyBorder="1" applyAlignment="1">
      <alignment horizontal="left" vertical="top" wrapText="1"/>
    </xf>
    <xf numFmtId="2" fontId="7" fillId="11" borderId="1" xfId="2" applyNumberFormat="1" applyFont="1" applyFill="1" applyBorder="1"/>
    <xf numFmtId="2" fontId="28" fillId="6" borderId="29" xfId="2" applyNumberFormat="1" applyFont="1" applyFill="1" applyBorder="1"/>
    <xf numFmtId="2" fontId="31" fillId="6" borderId="1" xfId="2" applyNumberFormat="1" applyFont="1" applyFill="1" applyBorder="1"/>
    <xf numFmtId="2" fontId="31" fillId="11" borderId="1" xfId="0" applyNumberFormat="1" applyFont="1" applyFill="1" applyBorder="1" applyAlignment="1">
      <alignment vertical="top" wrapText="1"/>
    </xf>
    <xf numFmtId="2" fontId="28" fillId="11" borderId="0" xfId="2" applyNumberFormat="1" applyFont="1" applyFill="1"/>
    <xf numFmtId="2" fontId="28" fillId="0" borderId="14" xfId="2" applyNumberFormat="1" applyFont="1" applyBorder="1"/>
    <xf numFmtId="8" fontId="28" fillId="0" borderId="9" xfId="2" applyNumberFormat="1" applyFont="1" applyBorder="1"/>
    <xf numFmtId="0" fontId="0" fillId="0" borderId="1" xfId="0" applyBorder="1" applyAlignment="1">
      <alignment vertical="center"/>
    </xf>
    <xf numFmtId="0" fontId="0" fillId="0" borderId="1" xfId="0" applyBorder="1" applyAlignment="1">
      <alignment horizontal="center" vertical="center"/>
    </xf>
    <xf numFmtId="0" fontId="25" fillId="0" borderId="1" xfId="0" applyFont="1" applyBorder="1" applyAlignment="1">
      <alignment vertical="center"/>
    </xf>
    <xf numFmtId="0" fontId="25" fillId="0" borderId="1" xfId="0" applyFont="1" applyBorder="1" applyAlignment="1">
      <alignment horizontal="center" vertical="center"/>
    </xf>
    <xf numFmtId="2" fontId="7" fillId="0" borderId="1" xfId="2" applyNumberFormat="1" applyFont="1" applyBorder="1"/>
    <xf numFmtId="1" fontId="28" fillId="0" borderId="1" xfId="0" applyNumberFormat="1" applyFont="1" applyBorder="1"/>
    <xf numFmtId="6" fontId="0" fillId="0" borderId="1" xfId="0" applyNumberFormat="1" applyBorder="1" applyAlignment="1">
      <alignment horizontal="center" vertical="center"/>
    </xf>
    <xf numFmtId="165" fontId="7" fillId="7" borderId="1" xfId="2" applyNumberFormat="1" applyFont="1" applyFill="1" applyBorder="1"/>
    <xf numFmtId="0" fontId="8" fillId="0" borderId="67" xfId="0" applyFont="1" applyBorder="1" applyProtection="1">
      <protection hidden="1"/>
    </xf>
    <xf numFmtId="0" fontId="8" fillId="0" borderId="68" xfId="0" applyFont="1" applyBorder="1" applyProtection="1">
      <protection hidden="1"/>
    </xf>
    <xf numFmtId="0" fontId="11" fillId="0" borderId="68" xfId="0" applyFont="1" applyBorder="1" applyProtection="1">
      <protection hidden="1"/>
    </xf>
    <xf numFmtId="0" fontId="8" fillId="0" borderId="51" xfId="0" applyFont="1" applyBorder="1" applyProtection="1">
      <protection hidden="1"/>
    </xf>
    <xf numFmtId="0" fontId="43" fillId="0" borderId="0" xfId="0" applyFont="1" applyProtection="1">
      <protection hidden="1"/>
    </xf>
    <xf numFmtId="0" fontId="21" fillId="0" borderId="0" xfId="0" applyFont="1" applyProtection="1">
      <protection hidden="1"/>
    </xf>
    <xf numFmtId="0" fontId="8" fillId="0" borderId="0" xfId="0" applyFont="1" applyProtection="1">
      <protection hidden="1"/>
    </xf>
    <xf numFmtId="0" fontId="8" fillId="0" borderId="69" xfId="0" applyFont="1" applyBorder="1" applyProtection="1">
      <protection hidden="1"/>
    </xf>
    <xf numFmtId="0" fontId="11" fillId="0" borderId="0" xfId="0" applyFont="1" applyProtection="1">
      <protection hidden="1"/>
    </xf>
    <xf numFmtId="0" fontId="8" fillId="0" borderId="52" xfId="0" applyFont="1" applyBorder="1" applyProtection="1">
      <protection hidden="1"/>
    </xf>
    <xf numFmtId="0" fontId="16" fillId="0" borderId="0" xfId="0" applyFont="1" applyProtection="1">
      <protection hidden="1"/>
    </xf>
    <xf numFmtId="0" fontId="43" fillId="0" borderId="0" xfId="1" applyFont="1" applyBorder="1" applyAlignment="1" applyProtection="1">
      <alignment horizontal="left"/>
      <protection hidden="1"/>
    </xf>
    <xf numFmtId="0" fontId="44" fillId="0" borderId="0" xfId="0" applyFont="1" applyProtection="1">
      <protection hidden="1"/>
    </xf>
    <xf numFmtId="0" fontId="45" fillId="0" borderId="0" xfId="1" applyFont="1" applyBorder="1" applyAlignment="1" applyProtection="1">
      <alignment horizontal="left"/>
      <protection hidden="1"/>
    </xf>
    <xf numFmtId="0" fontId="10" fillId="5" borderId="2" xfId="0" applyFont="1" applyFill="1" applyBorder="1" applyProtection="1">
      <protection hidden="1"/>
    </xf>
    <xf numFmtId="0" fontId="11" fillId="5" borderId="4" xfId="0" applyFont="1" applyFill="1" applyBorder="1" applyProtection="1">
      <protection hidden="1"/>
    </xf>
    <xf numFmtId="0" fontId="10" fillId="0" borderId="2" xfId="0" applyFont="1" applyBorder="1" applyProtection="1">
      <protection hidden="1"/>
    </xf>
    <xf numFmtId="0" fontId="11" fillId="0" borderId="4" xfId="0" applyFont="1" applyBorder="1" applyProtection="1">
      <protection hidden="1"/>
    </xf>
    <xf numFmtId="0" fontId="8" fillId="0" borderId="11" xfId="0" applyFont="1" applyBorder="1" applyProtection="1">
      <protection hidden="1"/>
    </xf>
    <xf numFmtId="0" fontId="8" fillId="0" borderId="13" xfId="0" applyFont="1" applyBorder="1" applyProtection="1">
      <protection hidden="1"/>
    </xf>
    <xf numFmtId="0" fontId="18" fillId="0" borderId="0" xfId="0" applyFont="1" applyProtection="1">
      <protection hidden="1"/>
    </xf>
    <xf numFmtId="0" fontId="46" fillId="0" borderId="0" xfId="0" applyFont="1" applyProtection="1">
      <protection hidden="1"/>
    </xf>
    <xf numFmtId="0" fontId="8" fillId="0" borderId="13" xfId="0" applyFont="1" applyBorder="1" applyAlignment="1" applyProtection="1">
      <alignment wrapText="1"/>
      <protection hidden="1"/>
    </xf>
    <xf numFmtId="0" fontId="3" fillId="0" borderId="5" xfId="0" applyFont="1" applyBorder="1" applyAlignment="1" applyProtection="1">
      <alignment wrapText="1"/>
      <protection hidden="1"/>
    </xf>
    <xf numFmtId="0" fontId="47" fillId="0" borderId="0" xfId="0" applyFont="1" applyProtection="1">
      <protection hidden="1"/>
    </xf>
    <xf numFmtId="0" fontId="15" fillId="0" borderId="0" xfId="0" applyFont="1" applyProtection="1">
      <protection hidden="1"/>
    </xf>
    <xf numFmtId="0" fontId="48" fillId="0" borderId="0" xfId="1" applyFont="1" applyBorder="1" applyAlignment="1" applyProtection="1">
      <protection hidden="1"/>
    </xf>
    <xf numFmtId="0" fontId="10" fillId="0" borderId="0" xfId="0" applyFont="1" applyProtection="1">
      <protection hidden="1"/>
    </xf>
    <xf numFmtId="2" fontId="8" fillId="0" borderId="0" xfId="0" applyNumberFormat="1" applyFont="1" applyProtection="1">
      <protection hidden="1"/>
    </xf>
    <xf numFmtId="0" fontId="15" fillId="0" borderId="0" xfId="0" applyFont="1" applyAlignment="1" applyProtection="1">
      <alignment horizontal="right"/>
      <protection hidden="1"/>
    </xf>
    <xf numFmtId="0" fontId="8" fillId="0" borderId="0" xfId="0" applyFont="1" applyAlignment="1" applyProtection="1">
      <alignment horizontal="right"/>
      <protection hidden="1"/>
    </xf>
    <xf numFmtId="1" fontId="8" fillId="4" borderId="1" xfId="0" applyNumberFormat="1" applyFont="1" applyFill="1" applyBorder="1" applyProtection="1">
      <protection hidden="1"/>
    </xf>
    <xf numFmtId="1" fontId="8" fillId="0" borderId="0" xfId="0" applyNumberFormat="1" applyFont="1" applyProtection="1">
      <protection hidden="1"/>
    </xf>
    <xf numFmtId="0" fontId="15" fillId="0" borderId="0" xfId="0" applyFont="1" applyAlignment="1" applyProtection="1">
      <alignment horizontal="left"/>
      <protection hidden="1"/>
    </xf>
    <xf numFmtId="0" fontId="10" fillId="0" borderId="0" xfId="0" applyFont="1" applyAlignment="1" applyProtection="1">
      <alignment horizontal="left"/>
      <protection hidden="1"/>
    </xf>
    <xf numFmtId="0" fontId="10" fillId="0" borderId="69" xfId="0" applyFont="1" applyBorder="1" applyProtection="1">
      <protection hidden="1"/>
    </xf>
    <xf numFmtId="0" fontId="10" fillId="0" borderId="0" xfId="0" applyFont="1" applyAlignment="1" applyProtection="1">
      <alignment horizontal="left" vertical="top"/>
      <protection hidden="1"/>
    </xf>
    <xf numFmtId="0" fontId="10" fillId="0" borderId="0" xfId="0" applyFont="1" applyAlignment="1" applyProtection="1">
      <alignment horizontal="center" vertical="top"/>
      <protection hidden="1"/>
    </xf>
    <xf numFmtId="0" fontId="10" fillId="0" borderId="0" xfId="0" applyFont="1" applyAlignment="1" applyProtection="1">
      <alignment horizontal="center" wrapText="1"/>
      <protection hidden="1"/>
    </xf>
    <xf numFmtId="0" fontId="10" fillId="0" borderId="0" xfId="0" applyFont="1" applyAlignment="1" applyProtection="1">
      <alignment horizontal="center"/>
      <protection hidden="1"/>
    </xf>
    <xf numFmtId="0" fontId="10" fillId="0" borderId="52" xfId="0" applyFont="1" applyBorder="1" applyProtection="1">
      <protection hidden="1"/>
    </xf>
    <xf numFmtId="0" fontId="22" fillId="0" borderId="0" xfId="0" applyFont="1" applyProtection="1">
      <protection hidden="1"/>
    </xf>
    <xf numFmtId="1" fontId="3" fillId="0" borderId="0" xfId="0" applyNumberFormat="1" applyFont="1" applyAlignment="1" applyProtection="1">
      <alignment horizontal="right" vertical="top" wrapText="1"/>
      <protection hidden="1"/>
    </xf>
    <xf numFmtId="1" fontId="3" fillId="0" borderId="0" xfId="0" applyNumberFormat="1" applyFont="1" applyAlignment="1" applyProtection="1">
      <alignment horizontal="center"/>
      <protection hidden="1"/>
    </xf>
    <xf numFmtId="0" fontId="8" fillId="0" borderId="0" xfId="0" applyFont="1" applyAlignment="1" applyProtection="1">
      <alignment horizontal="center"/>
      <protection hidden="1"/>
    </xf>
    <xf numFmtId="164" fontId="8" fillId="4" borderId="1" xfId="0" applyNumberFormat="1" applyFont="1" applyFill="1" applyBorder="1" applyAlignment="1" applyProtection="1">
      <alignment horizontal="center"/>
      <protection hidden="1"/>
    </xf>
    <xf numFmtId="1" fontId="13" fillId="0" borderId="0" xfId="0" applyNumberFormat="1" applyFont="1" applyAlignment="1" applyProtection="1">
      <alignment horizontal="right"/>
      <protection hidden="1"/>
    </xf>
    <xf numFmtId="0" fontId="8" fillId="0" borderId="0" xfId="0" applyFont="1" applyAlignment="1" applyProtection="1">
      <alignment horizontal="center" vertical="center"/>
      <protection hidden="1"/>
    </xf>
    <xf numFmtId="1" fontId="8" fillId="8" borderId="1" xfId="0" applyNumberFormat="1" applyFont="1" applyFill="1" applyBorder="1" applyAlignment="1" applyProtection="1">
      <alignment horizontal="center"/>
      <protection hidden="1"/>
    </xf>
    <xf numFmtId="1" fontId="40" fillId="0" borderId="0" xfId="0" applyNumberFormat="1" applyFont="1" applyAlignment="1" applyProtection="1">
      <alignment horizontal="center" vertical="center"/>
      <protection hidden="1"/>
    </xf>
    <xf numFmtId="0" fontId="51" fillId="0" borderId="0" xfId="0" applyFont="1" applyAlignment="1" applyProtection="1">
      <alignment horizontal="center"/>
      <protection hidden="1"/>
    </xf>
    <xf numFmtId="1" fontId="3" fillId="0" borderId="0" xfId="0" applyNumberFormat="1" applyFont="1" applyAlignment="1" applyProtection="1">
      <alignment horizontal="center" vertical="center"/>
      <protection hidden="1"/>
    </xf>
    <xf numFmtId="1" fontId="2" fillId="0" borderId="0" xfId="0" applyNumberFormat="1" applyFont="1" applyProtection="1">
      <protection hidden="1"/>
    </xf>
    <xf numFmtId="2" fontId="10" fillId="4" borderId="1" xfId="0" applyNumberFormat="1" applyFont="1" applyFill="1" applyBorder="1" applyAlignment="1" applyProtection="1">
      <alignment horizontal="center"/>
      <protection hidden="1"/>
    </xf>
    <xf numFmtId="1" fontId="10" fillId="4" borderId="1" xfId="0" applyNumberFormat="1" applyFont="1" applyFill="1" applyBorder="1" applyAlignment="1" applyProtection="1">
      <alignment horizontal="center"/>
      <protection hidden="1"/>
    </xf>
    <xf numFmtId="1" fontId="3" fillId="0" borderId="0" xfId="0" applyNumberFormat="1" applyFont="1" applyAlignment="1" applyProtection="1">
      <alignment horizontal="right"/>
      <protection hidden="1"/>
    </xf>
    <xf numFmtId="1" fontId="3" fillId="0" borderId="0" xfId="0" applyNumberFormat="1" applyFont="1" applyProtection="1">
      <protection hidden="1"/>
    </xf>
    <xf numFmtId="1" fontId="8" fillId="0" borderId="0" xfId="0" applyNumberFormat="1" applyFont="1" applyAlignment="1" applyProtection="1">
      <alignment horizontal="center"/>
      <protection hidden="1"/>
    </xf>
    <xf numFmtId="1" fontId="10" fillId="0" borderId="0" xfId="0" applyNumberFormat="1" applyFont="1" applyAlignment="1" applyProtection="1">
      <alignment horizontal="center" wrapText="1"/>
      <protection hidden="1"/>
    </xf>
    <xf numFmtId="1" fontId="4" fillId="0" borderId="0" xfId="0" applyNumberFormat="1" applyFont="1" applyProtection="1">
      <protection hidden="1"/>
    </xf>
    <xf numFmtId="0" fontId="13" fillId="0" borderId="0" xfId="0" applyFont="1" applyProtection="1">
      <protection hidden="1"/>
    </xf>
    <xf numFmtId="0" fontId="13" fillId="6" borderId="0" xfId="0" applyFont="1" applyFill="1" applyProtection="1">
      <protection hidden="1"/>
    </xf>
    <xf numFmtId="2" fontId="13" fillId="6" borderId="0" xfId="0" applyNumberFormat="1" applyFont="1" applyFill="1" applyProtection="1">
      <protection hidden="1"/>
    </xf>
    <xf numFmtId="0" fontId="13" fillId="0" borderId="52" xfId="0" applyFont="1" applyBorder="1" applyProtection="1">
      <protection hidden="1"/>
    </xf>
    <xf numFmtId="0" fontId="4" fillId="0" borderId="0" xfId="0" applyFont="1" applyAlignment="1" applyProtection="1">
      <alignment horizontal="left"/>
      <protection hidden="1"/>
    </xf>
    <xf numFmtId="0" fontId="19" fillId="0" borderId="0" xfId="0" applyFont="1" applyProtection="1">
      <protection hidden="1"/>
    </xf>
    <xf numFmtId="0" fontId="19" fillId="0" borderId="52" xfId="0" applyFont="1" applyBorder="1" applyProtection="1">
      <protection hidden="1"/>
    </xf>
    <xf numFmtId="0" fontId="19" fillId="0" borderId="0" xfId="0" applyFont="1" applyAlignment="1" applyProtection="1">
      <alignment horizontal="right"/>
      <protection hidden="1"/>
    </xf>
    <xf numFmtId="167" fontId="8" fillId="4" borderId="1" xfId="0" applyNumberFormat="1" applyFont="1" applyFill="1" applyBorder="1" applyAlignment="1" applyProtection="1">
      <alignment horizontal="right"/>
      <protection hidden="1"/>
    </xf>
    <xf numFmtId="167" fontId="10" fillId="4" borderId="1" xfId="0" applyNumberFormat="1" applyFont="1" applyFill="1" applyBorder="1" applyAlignment="1" applyProtection="1">
      <alignment horizontal="right"/>
      <protection hidden="1"/>
    </xf>
    <xf numFmtId="0" fontId="8" fillId="0" borderId="70" xfId="0" applyFont="1" applyBorder="1" applyProtection="1">
      <protection hidden="1"/>
    </xf>
    <xf numFmtId="1" fontId="3" fillId="0" borderId="49" xfId="0" applyNumberFormat="1" applyFont="1" applyBorder="1" applyProtection="1">
      <protection hidden="1"/>
    </xf>
    <xf numFmtId="0" fontId="8" fillId="0" borderId="49" xfId="0" applyFont="1" applyBorder="1" applyAlignment="1" applyProtection="1">
      <alignment horizontal="right"/>
      <protection hidden="1"/>
    </xf>
    <xf numFmtId="0" fontId="8" fillId="0" borderId="49" xfId="0" applyFont="1" applyBorder="1" applyProtection="1">
      <protection hidden="1"/>
    </xf>
    <xf numFmtId="0" fontId="8" fillId="0" borderId="48" xfId="0" applyFont="1" applyBorder="1" applyProtection="1">
      <protection hidden="1"/>
    </xf>
    <xf numFmtId="0" fontId="44" fillId="0" borderId="19" xfId="0" applyFont="1" applyBorder="1" applyProtection="1">
      <protection hidden="1"/>
    </xf>
    <xf numFmtId="167" fontId="8" fillId="5" borderId="1" xfId="0" applyNumberFormat="1" applyFont="1" applyFill="1" applyBorder="1" applyProtection="1">
      <protection locked="0" hidden="1"/>
    </xf>
    <xf numFmtId="2" fontId="3" fillId="5" borderId="1" xfId="0" applyNumberFormat="1" applyFont="1" applyFill="1" applyBorder="1" applyProtection="1">
      <protection locked="0" hidden="1"/>
    </xf>
    <xf numFmtId="2" fontId="8" fillId="5" borderId="1" xfId="0" applyNumberFormat="1" applyFont="1" applyFill="1" applyBorder="1" applyProtection="1">
      <protection locked="0" hidden="1"/>
    </xf>
    <xf numFmtId="1" fontId="8" fillId="5" borderId="1" xfId="0" applyNumberFormat="1" applyFont="1" applyFill="1" applyBorder="1" applyProtection="1">
      <protection locked="0" hidden="1"/>
    </xf>
    <xf numFmtId="2" fontId="8" fillId="5" borderId="16" xfId="0" applyNumberFormat="1" applyFont="1" applyFill="1" applyBorder="1" applyProtection="1">
      <protection locked="0" hidden="1"/>
    </xf>
    <xf numFmtId="0" fontId="17" fillId="5" borderId="12" xfId="0" applyFont="1" applyFill="1" applyBorder="1" applyAlignment="1" applyProtection="1">
      <alignment horizontal="left"/>
      <protection locked="0" hidden="1"/>
    </xf>
    <xf numFmtId="49" fontId="17" fillId="5" borderId="24" xfId="0" applyNumberFormat="1" applyFont="1" applyFill="1" applyBorder="1" applyAlignment="1" applyProtection="1">
      <alignment horizontal="left" vertical="center" wrapText="1"/>
      <protection locked="0" hidden="1"/>
    </xf>
    <xf numFmtId="0" fontId="17" fillId="5" borderId="10" xfId="0" applyFont="1" applyFill="1" applyBorder="1" applyAlignment="1" applyProtection="1">
      <alignment horizontal="left" vertical="center" wrapText="1"/>
      <protection locked="0" hidden="1"/>
    </xf>
    <xf numFmtId="0" fontId="17" fillId="5" borderId="24" xfId="0" applyFont="1" applyFill="1" applyBorder="1" applyAlignment="1" applyProtection="1">
      <alignment horizontal="left" wrapText="1"/>
      <protection locked="0" hidden="1"/>
    </xf>
    <xf numFmtId="0" fontId="3" fillId="5" borderId="24" xfId="0" applyFont="1" applyFill="1" applyBorder="1" applyAlignment="1" applyProtection="1">
      <alignment horizontal="left" vertical="top" wrapText="1"/>
      <protection locked="0" hidden="1"/>
    </xf>
    <xf numFmtId="0" fontId="3" fillId="5" borderId="7" xfId="0" applyFont="1" applyFill="1" applyBorder="1" applyAlignment="1" applyProtection="1">
      <alignment horizontal="left" vertical="top" wrapText="1"/>
      <protection locked="0" hidden="1"/>
    </xf>
    <xf numFmtId="0" fontId="3" fillId="0" borderId="0" xfId="2" applyFont="1" applyProtection="1">
      <protection hidden="1"/>
    </xf>
    <xf numFmtId="0" fontId="2" fillId="0" borderId="0" xfId="2" applyFont="1" applyProtection="1">
      <protection hidden="1"/>
    </xf>
    <xf numFmtId="0" fontId="2" fillId="0" borderId="2" xfId="0" applyFont="1" applyBorder="1" applyProtection="1">
      <protection hidden="1"/>
    </xf>
    <xf numFmtId="0" fontId="6" fillId="0" borderId="4" xfId="0" applyFont="1" applyBorder="1" applyProtection="1">
      <protection hidden="1"/>
    </xf>
    <xf numFmtId="0" fontId="3" fillId="0" borderId="11" xfId="0" applyFont="1" applyBorder="1" applyProtection="1">
      <protection hidden="1"/>
    </xf>
    <xf numFmtId="0" fontId="3" fillId="0" borderId="12" xfId="0" applyFont="1" applyBorder="1" applyAlignment="1" applyProtection="1">
      <alignment horizontal="left"/>
      <protection hidden="1"/>
    </xf>
    <xf numFmtId="0" fontId="4" fillId="0" borderId="0" xfId="0" applyFont="1" applyAlignment="1" applyProtection="1">
      <alignment horizontal="right"/>
      <protection hidden="1"/>
    </xf>
    <xf numFmtId="0" fontId="3" fillId="0" borderId="0" xfId="0" applyFont="1" applyProtection="1">
      <protection hidden="1"/>
    </xf>
    <xf numFmtId="0" fontId="3" fillId="0" borderId="0" xfId="0" applyFont="1" applyAlignment="1" applyProtection="1">
      <alignment horizontal="right"/>
      <protection hidden="1"/>
    </xf>
    <xf numFmtId="0" fontId="3" fillId="0" borderId="11" xfId="0" applyFont="1" applyBorder="1" applyAlignment="1" applyProtection="1">
      <alignment wrapText="1"/>
      <protection hidden="1"/>
    </xf>
    <xf numFmtId="0" fontId="3" fillId="0" borderId="12" xfId="0" applyFont="1" applyBorder="1" applyAlignment="1" applyProtection="1">
      <alignment horizontal="left" wrapText="1"/>
      <protection hidden="1"/>
    </xf>
    <xf numFmtId="0" fontId="3" fillId="0" borderId="0" xfId="0" applyFont="1" applyAlignment="1" applyProtection="1">
      <alignment horizontal="left" wrapText="1"/>
      <protection hidden="1"/>
    </xf>
    <xf numFmtId="0" fontId="3" fillId="0" borderId="31" xfId="2" applyFont="1" applyBorder="1" applyAlignment="1" applyProtection="1">
      <alignment horizontal="left"/>
      <protection hidden="1"/>
    </xf>
    <xf numFmtId="0" fontId="3" fillId="0" borderId="31" xfId="2" applyFont="1" applyBorder="1" applyProtection="1">
      <protection hidden="1"/>
    </xf>
    <xf numFmtId="0" fontId="28" fillId="0" borderId="0" xfId="2" applyFont="1" applyProtection="1">
      <protection hidden="1"/>
    </xf>
    <xf numFmtId="0" fontId="42" fillId="0" borderId="29" xfId="2" applyFont="1" applyBorder="1" applyAlignment="1" applyProtection="1">
      <alignment horizontal="left"/>
      <protection hidden="1"/>
    </xf>
    <xf numFmtId="0" fontId="42" fillId="0" borderId="32" xfId="2" applyFont="1" applyBorder="1" applyAlignment="1" applyProtection="1">
      <alignment horizontal="left"/>
      <protection hidden="1"/>
    </xf>
    <xf numFmtId="0" fontId="42" fillId="0" borderId="31" xfId="2" applyFont="1" applyBorder="1" applyAlignment="1" applyProtection="1">
      <alignment horizontal="left"/>
      <protection hidden="1"/>
    </xf>
    <xf numFmtId="0" fontId="31" fillId="0" borderId="29" xfId="2" applyFont="1" applyBorder="1" applyProtection="1">
      <protection hidden="1"/>
    </xf>
    <xf numFmtId="0" fontId="31" fillId="0" borderId="31" xfId="2" applyFont="1" applyBorder="1" applyProtection="1">
      <protection hidden="1"/>
    </xf>
    <xf numFmtId="0" fontId="31" fillId="0" borderId="0" xfId="2" applyFont="1" applyProtection="1">
      <protection hidden="1"/>
    </xf>
    <xf numFmtId="2" fontId="2" fillId="0" borderId="0" xfId="2" applyNumberFormat="1" applyFont="1" applyProtection="1">
      <protection hidden="1"/>
    </xf>
    <xf numFmtId="0" fontId="6" fillId="0" borderId="0" xfId="2" applyFont="1" applyProtection="1">
      <protection hidden="1"/>
    </xf>
    <xf numFmtId="0" fontId="40" fillId="0" borderId="0" xfId="1" applyFont="1" applyAlignment="1" applyProtection="1">
      <protection hidden="1"/>
    </xf>
    <xf numFmtId="0" fontId="4" fillId="0" borderId="0" xfId="2" applyFont="1" applyProtection="1">
      <protection hidden="1"/>
    </xf>
    <xf numFmtId="0" fontId="3" fillId="0" borderId="7" xfId="0" applyFont="1" applyBorder="1" applyAlignment="1" applyProtection="1">
      <alignment horizontal="left" wrapText="1"/>
      <protection hidden="1"/>
    </xf>
    <xf numFmtId="0" fontId="4" fillId="0" borderId="67" xfId="2" applyFont="1" applyBorder="1" applyProtection="1">
      <protection hidden="1"/>
    </xf>
    <xf numFmtId="0" fontId="2" fillId="0" borderId="59" xfId="2" applyFont="1" applyBorder="1" applyProtection="1">
      <protection hidden="1"/>
    </xf>
    <xf numFmtId="0" fontId="3" fillId="0" borderId="25" xfId="2" applyFont="1" applyBorder="1" applyProtection="1">
      <protection hidden="1"/>
    </xf>
    <xf numFmtId="2" fontId="3" fillId="0" borderId="12" xfId="2" applyNumberFormat="1" applyFont="1" applyBorder="1" applyAlignment="1" applyProtection="1">
      <alignment horizontal="right"/>
      <protection hidden="1"/>
    </xf>
    <xf numFmtId="165" fontId="3" fillId="0" borderId="12" xfId="2" applyNumberFormat="1" applyFont="1" applyBorder="1" applyProtection="1">
      <protection hidden="1"/>
    </xf>
    <xf numFmtId="165" fontId="2" fillId="0" borderId="12" xfId="2" applyNumberFormat="1" applyFont="1" applyBorder="1" applyProtection="1">
      <protection hidden="1"/>
    </xf>
    <xf numFmtId="0" fontId="31" fillId="0" borderId="25" xfId="2" applyFont="1" applyBorder="1" applyProtection="1">
      <protection hidden="1"/>
    </xf>
    <xf numFmtId="165" fontId="42" fillId="0" borderId="12" xfId="2" applyNumberFormat="1" applyFont="1" applyBorder="1" applyProtection="1">
      <protection hidden="1"/>
    </xf>
    <xf numFmtId="0" fontId="3" fillId="0" borderId="42" xfId="2" applyFont="1" applyBorder="1" applyProtection="1">
      <protection hidden="1"/>
    </xf>
    <xf numFmtId="0" fontId="3" fillId="0" borderId="43" xfId="2" applyFont="1" applyBorder="1" applyProtection="1">
      <protection hidden="1"/>
    </xf>
    <xf numFmtId="165" fontId="2" fillId="0" borderId="7" xfId="2" applyNumberFormat="1" applyFont="1" applyBorder="1" applyProtection="1">
      <protection hidden="1"/>
    </xf>
    <xf numFmtId="0" fontId="4" fillId="0" borderId="55" xfId="2" applyFont="1" applyBorder="1" applyAlignment="1" applyProtection="1">
      <alignment horizontal="right"/>
      <protection hidden="1"/>
    </xf>
    <xf numFmtId="0" fontId="3" fillId="0" borderId="22" xfId="2" applyFont="1" applyBorder="1" applyProtection="1">
      <protection locked="0" hidden="1"/>
    </xf>
    <xf numFmtId="0" fontId="3" fillId="0" borderId="68" xfId="2" applyFont="1" applyBorder="1" applyProtection="1">
      <protection hidden="1"/>
    </xf>
    <xf numFmtId="0" fontId="3" fillId="0" borderId="49" xfId="2" applyFont="1" applyBorder="1" applyProtection="1">
      <protection hidden="1"/>
    </xf>
    <xf numFmtId="0" fontId="4" fillId="0" borderId="67" xfId="0" applyFont="1" applyBorder="1" applyProtection="1">
      <protection hidden="1"/>
    </xf>
    <xf numFmtId="0" fontId="4" fillId="0" borderId="69" xfId="0" applyFont="1" applyBorder="1" applyProtection="1">
      <protection hidden="1"/>
    </xf>
    <xf numFmtId="0" fontId="2" fillId="0" borderId="69" xfId="0" applyFont="1" applyBorder="1" applyProtection="1">
      <protection hidden="1"/>
    </xf>
    <xf numFmtId="0" fontId="3" fillId="0" borderId="69" xfId="2" applyFont="1" applyBorder="1" applyProtection="1">
      <protection hidden="1"/>
    </xf>
    <xf numFmtId="0" fontId="2" fillId="0" borderId="69" xfId="2" applyFont="1" applyBorder="1" applyProtection="1">
      <protection hidden="1"/>
    </xf>
    <xf numFmtId="0" fontId="2" fillId="0" borderId="70" xfId="2" applyFont="1" applyBorder="1" applyProtection="1">
      <protection hidden="1"/>
    </xf>
    <xf numFmtId="2" fontId="2" fillId="0" borderId="55" xfId="2" applyNumberFormat="1" applyFont="1" applyBorder="1" applyProtection="1">
      <protection hidden="1"/>
    </xf>
    <xf numFmtId="0" fontId="2" fillId="0" borderId="60" xfId="2" applyFont="1" applyBorder="1" applyProtection="1">
      <protection hidden="1"/>
    </xf>
    <xf numFmtId="1" fontId="2" fillId="0" borderId="60" xfId="2" applyNumberFormat="1" applyFont="1" applyBorder="1" applyProtection="1">
      <protection hidden="1"/>
    </xf>
    <xf numFmtId="2" fontId="2" fillId="0" borderId="60" xfId="2" applyNumberFormat="1" applyFont="1" applyBorder="1" applyProtection="1">
      <protection hidden="1"/>
    </xf>
    <xf numFmtId="165" fontId="2" fillId="0" borderId="62" xfId="2" applyNumberFormat="1" applyFont="1" applyBorder="1" applyProtection="1">
      <protection hidden="1"/>
    </xf>
    <xf numFmtId="0" fontId="3" fillId="0" borderId="0" xfId="2" applyFont="1" applyAlignment="1" applyProtection="1">
      <alignment horizontal="left" wrapText="1"/>
      <protection hidden="1"/>
    </xf>
    <xf numFmtId="0" fontId="3" fillId="0" borderId="69" xfId="2" applyFont="1" applyBorder="1" applyAlignment="1" applyProtection="1">
      <alignment horizontal="left" wrapText="1"/>
      <protection hidden="1"/>
    </xf>
    <xf numFmtId="165" fontId="2" fillId="0" borderId="0" xfId="2" applyNumberFormat="1" applyFont="1" applyProtection="1">
      <protection hidden="1"/>
    </xf>
    <xf numFmtId="0" fontId="3" fillId="0" borderId="67" xfId="2" applyFont="1" applyBorder="1" applyProtection="1">
      <protection hidden="1"/>
    </xf>
    <xf numFmtId="0" fontId="6" fillId="0" borderId="68" xfId="2" applyFont="1" applyBorder="1" applyAlignment="1" applyProtection="1">
      <alignment horizontal="left"/>
      <protection hidden="1"/>
    </xf>
    <xf numFmtId="0" fontId="3" fillId="0" borderId="51" xfId="2" applyFont="1" applyBorder="1" applyProtection="1">
      <protection hidden="1"/>
    </xf>
    <xf numFmtId="0" fontId="3" fillId="0" borderId="52" xfId="2" applyFont="1" applyBorder="1" applyProtection="1">
      <protection hidden="1"/>
    </xf>
    <xf numFmtId="0" fontId="6" fillId="0" borderId="0" xfId="0" applyFont="1" applyProtection="1">
      <protection hidden="1"/>
    </xf>
    <xf numFmtId="2" fontId="3" fillId="0" borderId="0" xfId="2" applyNumberFormat="1" applyFont="1" applyProtection="1">
      <protection hidden="1"/>
    </xf>
    <xf numFmtId="2" fontId="3" fillId="6" borderId="52" xfId="2" applyNumberFormat="1" applyFont="1" applyFill="1" applyBorder="1" applyProtection="1">
      <protection hidden="1"/>
    </xf>
    <xf numFmtId="0" fontId="3" fillId="0" borderId="70" xfId="2" applyFont="1" applyBorder="1" applyProtection="1">
      <protection hidden="1"/>
    </xf>
    <xf numFmtId="0" fontId="3" fillId="0" borderId="48" xfId="2" applyFont="1" applyBorder="1" applyProtection="1">
      <protection hidden="1"/>
    </xf>
    <xf numFmtId="0" fontId="6" fillId="0" borderId="67" xfId="2" applyFont="1" applyBorder="1" applyAlignment="1" applyProtection="1">
      <alignment horizontal="left"/>
      <protection hidden="1"/>
    </xf>
    <xf numFmtId="0" fontId="3" fillId="0" borderId="69" xfId="0" applyFont="1" applyBorder="1" applyAlignment="1" applyProtection="1">
      <alignment wrapText="1"/>
      <protection hidden="1"/>
    </xf>
    <xf numFmtId="0" fontId="28" fillId="0" borderId="69" xfId="2" applyFont="1" applyBorder="1" applyProtection="1">
      <protection hidden="1"/>
    </xf>
    <xf numFmtId="0" fontId="3" fillId="6" borderId="69" xfId="2" applyFont="1" applyFill="1" applyBorder="1" applyProtection="1">
      <protection hidden="1"/>
    </xf>
    <xf numFmtId="2" fontId="3" fillId="0" borderId="69" xfId="2" applyNumberFormat="1" applyFont="1" applyBorder="1" applyProtection="1">
      <protection hidden="1"/>
    </xf>
    <xf numFmtId="0" fontId="3" fillId="0" borderId="0" xfId="2" applyFont="1" applyProtection="1">
      <protection locked="0" hidden="1"/>
    </xf>
    <xf numFmtId="0" fontId="14" fillId="0" borderId="0" xfId="0" applyFont="1" applyProtection="1">
      <protection hidden="1"/>
    </xf>
    <xf numFmtId="0" fontId="7" fillId="0" borderId="0" xfId="2" applyFont="1" applyProtection="1">
      <protection hidden="1"/>
    </xf>
    <xf numFmtId="0" fontId="7" fillId="0" borderId="67" xfId="2" applyFont="1" applyBorder="1" applyProtection="1">
      <protection hidden="1"/>
    </xf>
    <xf numFmtId="0" fontId="7" fillId="0" borderId="68" xfId="2" applyFont="1" applyBorder="1" applyProtection="1">
      <protection hidden="1"/>
    </xf>
    <xf numFmtId="0" fontId="7" fillId="0" borderId="51" xfId="2" applyFont="1" applyBorder="1" applyProtection="1">
      <protection hidden="1"/>
    </xf>
    <xf numFmtId="0" fontId="7" fillId="0" borderId="69" xfId="2" applyFont="1" applyBorder="1" applyProtection="1">
      <protection hidden="1"/>
    </xf>
    <xf numFmtId="0" fontId="7" fillId="0" borderId="52" xfId="2" applyFont="1" applyBorder="1" applyProtection="1">
      <protection hidden="1"/>
    </xf>
    <xf numFmtId="0" fontId="20" fillId="0" borderId="0" xfId="2" applyFont="1" applyProtection="1">
      <protection hidden="1"/>
    </xf>
    <xf numFmtId="0" fontId="7" fillId="0" borderId="70" xfId="2" applyFont="1" applyBorder="1" applyProtection="1">
      <protection hidden="1"/>
    </xf>
    <xf numFmtId="0" fontId="7" fillId="0" borderId="49" xfId="2" applyFont="1" applyBorder="1" applyProtection="1">
      <protection hidden="1"/>
    </xf>
    <xf numFmtId="0" fontId="7" fillId="0" borderId="48" xfId="2" applyFont="1" applyBorder="1" applyProtection="1">
      <protection hidden="1"/>
    </xf>
    <xf numFmtId="164" fontId="3" fillId="6" borderId="0" xfId="0" applyNumberFormat="1" applyFont="1" applyFill="1" applyAlignment="1">
      <alignment horizontal="right"/>
    </xf>
    <xf numFmtId="2" fontId="3" fillId="6" borderId="0" xfId="0" applyNumberFormat="1" applyFont="1" applyFill="1" applyAlignment="1">
      <alignment horizontal="right"/>
    </xf>
    <xf numFmtId="168" fontId="3" fillId="6" borderId="0" xfId="0" applyNumberFormat="1" applyFont="1" applyFill="1" applyAlignment="1">
      <alignment horizontal="right"/>
    </xf>
    <xf numFmtId="1" fontId="2" fillId="6" borderId="8" xfId="0" applyNumberFormat="1" applyFont="1" applyFill="1" applyBorder="1"/>
    <xf numFmtId="164" fontId="3" fillId="6" borderId="10" xfId="0" applyNumberFormat="1" applyFont="1" applyFill="1" applyBorder="1"/>
    <xf numFmtId="164" fontId="3" fillId="6" borderId="7" xfId="0" applyNumberFormat="1" applyFont="1" applyFill="1" applyBorder="1"/>
    <xf numFmtId="0" fontId="54" fillId="0" borderId="0" xfId="2" applyFont="1" applyProtection="1">
      <protection hidden="1"/>
    </xf>
    <xf numFmtId="0" fontId="20" fillId="0" borderId="32" xfId="0" applyFont="1" applyBorder="1" applyAlignment="1" applyProtection="1">
      <alignment horizontal="left"/>
      <protection hidden="1"/>
    </xf>
    <xf numFmtId="0" fontId="20" fillId="0" borderId="31" xfId="0" applyFont="1" applyBorder="1" applyAlignment="1" applyProtection="1">
      <alignment horizontal="left"/>
      <protection hidden="1"/>
    </xf>
    <xf numFmtId="0" fontId="10" fillId="0" borderId="0" xfId="0" applyFont="1" applyAlignment="1" applyProtection="1">
      <alignment horizontal="right"/>
      <protection hidden="1"/>
    </xf>
    <xf numFmtId="0" fontId="0" fillId="6" borderId="0" xfId="0" applyFill="1" applyAlignment="1">
      <alignment vertical="top" wrapText="1"/>
    </xf>
    <xf numFmtId="0" fontId="0" fillId="6" borderId="0" xfId="0" applyFill="1" applyAlignment="1">
      <alignment wrapText="1"/>
    </xf>
    <xf numFmtId="0" fontId="50" fillId="0" borderId="29" xfId="2" applyFont="1" applyBorder="1" applyAlignment="1" applyProtection="1">
      <alignment horizontal="left"/>
      <protection hidden="1"/>
    </xf>
    <xf numFmtId="0" fontId="28" fillId="6" borderId="0" xfId="0" applyFont="1" applyFill="1" applyAlignment="1">
      <alignment horizontal="left" vertical="top" wrapText="1"/>
    </xf>
    <xf numFmtId="0" fontId="28" fillId="6" borderId="0" xfId="0" applyFont="1" applyFill="1" applyAlignment="1">
      <alignment vertical="top" wrapText="1"/>
    </xf>
    <xf numFmtId="0" fontId="7" fillId="6" borderId="0" xfId="0" applyFont="1" applyFill="1" applyAlignment="1">
      <alignment vertical="center" wrapText="1"/>
    </xf>
    <xf numFmtId="1" fontId="1" fillId="6" borderId="5" xfId="1" applyNumberFormat="1" applyFill="1" applyBorder="1" applyAlignment="1" applyProtection="1"/>
    <xf numFmtId="1" fontId="1" fillId="0" borderId="66" xfId="1" applyNumberFormat="1" applyBorder="1" applyAlignment="1" applyProtection="1"/>
    <xf numFmtId="0" fontId="3" fillId="0" borderId="25" xfId="2" applyFont="1" applyBorder="1" applyAlignment="1" applyProtection="1">
      <alignment vertical="top"/>
      <protection hidden="1"/>
    </xf>
    <xf numFmtId="165" fontId="3" fillId="0" borderId="12" xfId="2" applyNumberFormat="1" applyFont="1" applyBorder="1" applyAlignment="1" applyProtection="1">
      <alignment vertical="top" wrapText="1"/>
      <protection hidden="1"/>
    </xf>
    <xf numFmtId="0" fontId="10" fillId="4" borderId="25" xfId="0" applyFont="1" applyFill="1" applyBorder="1" applyAlignment="1" applyProtection="1">
      <protection hidden="1"/>
    </xf>
    <xf numFmtId="0" fontId="10" fillId="4" borderId="26" xfId="0" applyFont="1" applyFill="1" applyBorder="1" applyAlignment="1" applyProtection="1">
      <protection hidden="1"/>
    </xf>
    <xf numFmtId="0" fontId="8" fillId="0" borderId="11" xfId="0" applyFont="1" applyBorder="1" applyAlignment="1" applyProtection="1">
      <alignment horizontal="left" vertical="top" wrapText="1"/>
      <protection hidden="1"/>
    </xf>
    <xf numFmtId="0" fontId="8" fillId="0" borderId="25" xfId="0" applyFont="1" applyBorder="1" applyAlignment="1" applyProtection="1">
      <alignment horizontal="left" vertical="top" wrapText="1"/>
      <protection hidden="1"/>
    </xf>
    <xf numFmtId="0" fontId="10" fillId="0" borderId="69" xfId="0" applyFont="1" applyBorder="1" applyAlignment="1" applyProtection="1">
      <alignment horizontal="right"/>
      <protection hidden="1"/>
    </xf>
    <xf numFmtId="0" fontId="10" fillId="0" borderId="0" xfId="0" applyFont="1" applyAlignment="1" applyProtection="1">
      <alignment horizontal="right"/>
      <protection hidden="1"/>
    </xf>
    <xf numFmtId="0" fontId="0" fillId="6" borderId="0" xfId="0" applyFill="1" applyAlignment="1">
      <alignment vertical="top" wrapText="1"/>
    </xf>
    <xf numFmtId="0" fontId="0" fillId="6" borderId="0" xfId="0" applyFill="1" applyAlignment="1">
      <alignment wrapText="1"/>
    </xf>
    <xf numFmtId="0" fontId="53" fillId="6" borderId="0" xfId="2" applyFont="1" applyFill="1" applyAlignment="1">
      <alignment vertical="top" wrapText="1"/>
    </xf>
    <xf numFmtId="0" fontId="53" fillId="6" borderId="0" xfId="0" applyFont="1" applyFill="1" applyAlignment="1">
      <alignment vertical="top" wrapText="1"/>
    </xf>
    <xf numFmtId="0" fontId="0" fillId="6" borderId="0" xfId="2" applyFont="1" applyFill="1" applyAlignment="1">
      <alignment vertical="top" wrapText="1"/>
    </xf>
    <xf numFmtId="0" fontId="52" fillId="0" borderId="27" xfId="2" applyFont="1" applyBorder="1" applyAlignment="1" applyProtection="1">
      <alignment horizontal="center"/>
      <protection hidden="1"/>
    </xf>
    <xf numFmtId="0" fontId="52" fillId="0" borderId="34" xfId="2" applyFont="1" applyBorder="1" applyAlignment="1" applyProtection="1">
      <alignment horizontal="center"/>
      <protection hidden="1"/>
    </xf>
    <xf numFmtId="0" fontId="52" fillId="0" borderId="41" xfId="2" applyFont="1" applyBorder="1" applyAlignment="1" applyProtection="1">
      <alignment horizontal="center"/>
      <protection hidden="1"/>
    </xf>
    <xf numFmtId="0" fontId="50" fillId="0" borderId="29" xfId="2" applyFont="1" applyBorder="1" applyAlignment="1" applyProtection="1">
      <protection hidden="1"/>
    </xf>
    <xf numFmtId="0" fontId="28" fillId="0" borderId="32" xfId="0" applyFont="1" applyBorder="1" applyAlignment="1" applyProtection="1">
      <protection hidden="1"/>
    </xf>
    <xf numFmtId="0" fontId="28" fillId="0" borderId="31" xfId="0" applyFont="1" applyBorder="1" applyAlignment="1" applyProtection="1">
      <protection hidden="1"/>
    </xf>
    <xf numFmtId="0" fontId="50" fillId="0" borderId="29" xfId="2" applyFont="1" applyBorder="1" applyAlignment="1" applyProtection="1">
      <alignment vertical="top" wrapText="1"/>
      <protection hidden="1"/>
    </xf>
    <xf numFmtId="0" fontId="28" fillId="0" borderId="32" xfId="0" applyFont="1" applyBorder="1" applyAlignment="1" applyProtection="1">
      <alignment vertical="top" wrapText="1"/>
      <protection hidden="1"/>
    </xf>
    <xf numFmtId="0" fontId="28" fillId="0" borderId="31" xfId="0" applyFont="1" applyBorder="1" applyAlignment="1" applyProtection="1">
      <alignment vertical="top" wrapText="1"/>
      <protection hidden="1"/>
    </xf>
    <xf numFmtId="0" fontId="50" fillId="0" borderId="29" xfId="2" applyFont="1" applyBorder="1" applyAlignment="1" applyProtection="1">
      <alignment horizontal="left"/>
      <protection hidden="1"/>
    </xf>
    <xf numFmtId="0" fontId="50" fillId="0" borderId="32" xfId="2" applyFont="1" applyBorder="1" applyAlignment="1" applyProtection="1">
      <alignment horizontal="left"/>
      <protection hidden="1"/>
    </xf>
    <xf numFmtId="0" fontId="50" fillId="0" borderId="31" xfId="2" applyFont="1" applyBorder="1" applyAlignment="1" applyProtection="1">
      <alignment horizontal="left"/>
      <protection hidden="1"/>
    </xf>
    <xf numFmtId="0" fontId="2" fillId="0" borderId="69" xfId="2" applyFont="1" applyBorder="1" applyAlignment="1" applyProtection="1">
      <alignment wrapText="1"/>
      <protection hidden="1"/>
    </xf>
    <xf numFmtId="0" fontId="2" fillId="0" borderId="0" xfId="2" applyFont="1" applyAlignment="1" applyProtection="1">
      <alignment wrapText="1"/>
      <protection hidden="1"/>
    </xf>
    <xf numFmtId="0" fontId="2" fillId="0" borderId="20" xfId="2" applyFont="1" applyBorder="1" applyAlignment="1" applyProtection="1">
      <alignment wrapText="1"/>
      <protection hidden="1"/>
    </xf>
    <xf numFmtId="0" fontId="2" fillId="0" borderId="69" xfId="2" applyFont="1" applyBorder="1" applyAlignment="1" applyProtection="1">
      <protection hidden="1"/>
    </xf>
    <xf numFmtId="0" fontId="2" fillId="0" borderId="0" xfId="2" applyFont="1" applyAlignment="1" applyProtection="1">
      <protection hidden="1"/>
    </xf>
    <xf numFmtId="0" fontId="2" fillId="0" borderId="20" xfId="2" applyFont="1" applyBorder="1" applyAlignment="1" applyProtection="1">
      <protection hidden="1"/>
    </xf>
    <xf numFmtId="0" fontId="2" fillId="0" borderId="69" xfId="0" applyFont="1" applyBorder="1" applyAlignment="1" applyProtection="1">
      <alignment horizontal="left" wrapText="1"/>
      <protection hidden="1"/>
    </xf>
    <xf numFmtId="0" fontId="2" fillId="0" borderId="0" xfId="0" applyFont="1" applyAlignment="1" applyProtection="1">
      <alignment horizontal="left" wrapText="1"/>
      <protection hidden="1"/>
    </xf>
    <xf numFmtId="0" fontId="2" fillId="0" borderId="20" xfId="0" applyFont="1" applyBorder="1" applyAlignment="1" applyProtection="1">
      <alignment horizontal="left" wrapText="1"/>
      <protection hidden="1"/>
    </xf>
    <xf numFmtId="0" fontId="5" fillId="0" borderId="28" xfId="2" applyFont="1" applyBorder="1" applyAlignment="1" applyProtection="1">
      <alignment horizontal="left" vertical="top"/>
      <protection hidden="1"/>
    </xf>
    <xf numFmtId="0" fontId="5" fillId="0" borderId="71" xfId="2" applyFont="1" applyBorder="1" applyAlignment="1" applyProtection="1">
      <alignment horizontal="left" vertical="top"/>
      <protection hidden="1"/>
    </xf>
    <xf numFmtId="0" fontId="5" fillId="0" borderId="43" xfId="2" applyFont="1" applyBorder="1" applyAlignment="1" applyProtection="1">
      <alignment horizontal="left" vertical="top"/>
      <protection hidden="1"/>
    </xf>
    <xf numFmtId="0" fontId="42" fillId="0" borderId="29" xfId="2" applyFont="1" applyBorder="1" applyAlignment="1" applyProtection="1">
      <alignment horizontal="left" vertical="top"/>
      <protection hidden="1"/>
    </xf>
    <xf numFmtId="0" fontId="42" fillId="0" borderId="32" xfId="2" applyFont="1" applyBorder="1" applyAlignment="1" applyProtection="1">
      <alignment horizontal="left" vertical="top"/>
      <protection hidden="1"/>
    </xf>
    <xf numFmtId="0" fontId="42" fillId="0" borderId="31" xfId="2" applyFont="1" applyBorder="1" applyAlignment="1" applyProtection="1">
      <alignment horizontal="left" vertical="top"/>
      <protection hidden="1"/>
    </xf>
    <xf numFmtId="0" fontId="3" fillId="12" borderId="14" xfId="0" applyFont="1" applyFill="1" applyBorder="1" applyAlignment="1">
      <alignment horizontal="center"/>
    </xf>
    <xf numFmtId="0" fontId="3" fillId="12" borderId="53" xfId="0" applyFont="1" applyFill="1" applyBorder="1" applyAlignment="1">
      <alignment horizontal="center"/>
    </xf>
    <xf numFmtId="0" fontId="28" fillId="0" borderId="32" xfId="0" applyFont="1" applyBorder="1" applyAlignment="1" applyProtection="1">
      <alignment horizontal="left"/>
      <protection hidden="1"/>
    </xf>
    <xf numFmtId="0" fontId="28" fillId="0" borderId="31" xfId="0" applyFont="1" applyBorder="1" applyAlignment="1" applyProtection="1">
      <alignment horizontal="left"/>
      <protection hidden="1"/>
    </xf>
    <xf numFmtId="0" fontId="10" fillId="10" borderId="44" xfId="0" applyFont="1" applyFill="1" applyBorder="1" applyAlignment="1">
      <alignment horizontal="center" vertical="top"/>
    </xf>
    <xf numFmtId="0" fontId="10" fillId="10" borderId="45" xfId="0" applyFont="1" applyFill="1" applyBorder="1" applyAlignment="1">
      <alignment horizontal="center" vertical="top"/>
    </xf>
    <xf numFmtId="0" fontId="10" fillId="10" borderId="46" xfId="0" applyFont="1" applyFill="1" applyBorder="1" applyAlignment="1">
      <alignment horizontal="center" vertical="top"/>
    </xf>
    <xf numFmtId="1" fontId="3" fillId="0" borderId="27" xfId="0" applyNumberFormat="1" applyFont="1" applyBorder="1" applyAlignment="1">
      <alignment horizontal="center"/>
    </xf>
    <xf numFmtId="1" fontId="3" fillId="0" borderId="34" xfId="0" applyNumberFormat="1" applyFont="1" applyBorder="1" applyAlignment="1">
      <alignment horizontal="center"/>
    </xf>
    <xf numFmtId="1" fontId="3" fillId="0" borderId="35" xfId="0" applyNumberFormat="1" applyFont="1" applyBorder="1" applyAlignment="1">
      <alignment horizontal="center"/>
    </xf>
    <xf numFmtId="1" fontId="3" fillId="0" borderId="33" xfId="0" applyNumberFormat="1" applyFont="1" applyBorder="1" applyAlignment="1">
      <alignment horizontal="center"/>
    </xf>
    <xf numFmtId="0" fontId="8" fillId="0" borderId="39" xfId="0" applyFont="1" applyBorder="1" applyAlignment="1">
      <alignment horizontal="center" vertical="top"/>
    </xf>
    <xf numFmtId="1" fontId="3" fillId="0" borderId="38" xfId="0" applyNumberFormat="1" applyFont="1" applyBorder="1" applyAlignment="1">
      <alignment horizontal="center" vertical="top" wrapText="1"/>
    </xf>
    <xf numFmtId="1" fontId="3" fillId="0" borderId="39" xfId="0" applyNumberFormat="1" applyFont="1" applyBorder="1" applyAlignment="1">
      <alignment horizontal="center" vertical="top" wrapText="1"/>
    </xf>
    <xf numFmtId="1" fontId="3" fillId="0" borderId="40" xfId="0" applyNumberFormat="1" applyFont="1" applyBorder="1" applyAlignment="1">
      <alignment horizontal="center" vertical="top" wrapText="1"/>
    </xf>
    <xf numFmtId="0" fontId="0" fillId="0" borderId="0" xfId="2" applyFont="1" applyAlignment="1">
      <alignment vertical="top" wrapText="1"/>
    </xf>
    <xf numFmtId="0" fontId="0" fillId="0" borderId="0" xfId="0" applyAlignment="1">
      <alignment vertical="top" wrapText="1"/>
    </xf>
    <xf numFmtId="0" fontId="28" fillId="6" borderId="0" xfId="0" applyFont="1" applyFill="1" applyAlignment="1">
      <alignment horizontal="left" vertical="top" wrapText="1"/>
    </xf>
    <xf numFmtId="0" fontId="28" fillId="6" borderId="0" xfId="2" applyFont="1" applyFill="1" applyAlignment="1">
      <alignment vertical="top" wrapText="1"/>
    </xf>
    <xf numFmtId="0" fontId="28" fillId="6" borderId="0" xfId="0" applyFont="1" applyFill="1" applyAlignment="1">
      <alignment vertical="top" wrapText="1"/>
    </xf>
    <xf numFmtId="0" fontId="7" fillId="6" borderId="0" xfId="0" applyFont="1" applyFill="1" applyAlignment="1">
      <alignment vertical="center" wrapText="1"/>
    </xf>
  </cellXfs>
  <cellStyles count="3">
    <cellStyle name="Hyperlink" xfId="1" builtinId="8"/>
    <cellStyle name="Normal" xfId="0" builtinId="0"/>
    <cellStyle name="Normal 2" xfId="2" xr:uid="{00000000-0005-0000-0000-000002000000}"/>
  </cellStyles>
  <dxfs count="28">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mruColors>
      <color rgb="FFCCFFCC"/>
      <color rgb="FF00CC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rbkc.gov.uk/planning-and-building-control/planning-applications/consideration-and-obligations/community"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361950</xdr:colOff>
      <xdr:row>3</xdr:row>
      <xdr:rowOff>47625</xdr:rowOff>
    </xdr:from>
    <xdr:to>
      <xdr:col>10</xdr:col>
      <xdr:colOff>476250</xdr:colOff>
      <xdr:row>14</xdr:row>
      <xdr:rowOff>171450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23950" y="619125"/>
          <a:ext cx="6972300" cy="2219325"/>
        </a:xfrm>
        <a:prstGeom prst="rect">
          <a:avLst/>
        </a:prstGeom>
        <a:solidFill>
          <a:srgbClr val="0070C0"/>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ctr"/>
          <a:r>
            <a:rPr lang="en-GB" sz="1600" b="1"/>
            <a:t>The Royal Borough of Kensington &amp; Chelsea</a:t>
          </a:r>
        </a:p>
        <a:p>
          <a:pPr algn="ctr"/>
          <a:endParaRPr lang="en-GB" sz="1600" b="1"/>
        </a:p>
        <a:p>
          <a:pPr algn="ctr"/>
          <a:r>
            <a:rPr lang="en-GB" sz="1600" b="1"/>
            <a:t>Planning Contributions</a:t>
          </a:r>
        </a:p>
        <a:p>
          <a:pPr algn="ctr"/>
          <a:endParaRPr lang="en-GB" sz="1600" b="1"/>
        </a:p>
        <a:p>
          <a:pPr algn="ctr"/>
          <a:r>
            <a:rPr lang="en-GB" sz="1600" b="1"/>
            <a:t>Supplementary</a:t>
          </a:r>
          <a:r>
            <a:rPr lang="en-GB" sz="1600" b="1" baseline="0"/>
            <a:t> Planning Document</a:t>
          </a:r>
        </a:p>
        <a:p>
          <a:pPr algn="ctr"/>
          <a:r>
            <a:rPr lang="en-GB" sz="1600" b="1" baseline="0"/>
            <a:t>Adopted September 2019</a:t>
          </a:r>
        </a:p>
        <a:p>
          <a:pPr algn="ctr"/>
          <a:endParaRPr lang="en-GB" sz="1600" b="1" baseline="0"/>
        </a:p>
        <a:p>
          <a:pPr algn="ctr"/>
          <a:r>
            <a:rPr lang="en-GB" sz="1600" b="1" baseline="0"/>
            <a:t>Calculator (April 2022 version)</a:t>
          </a:r>
          <a:endParaRPr lang="en-GB" sz="1600" b="1"/>
        </a:p>
      </xdr:txBody>
    </xdr:sp>
    <xdr:clientData/>
  </xdr:twoCellAnchor>
  <xdr:twoCellAnchor editAs="oneCell">
    <xdr:from>
      <xdr:col>8</xdr:col>
      <xdr:colOff>523875</xdr:colOff>
      <xdr:row>12</xdr:row>
      <xdr:rowOff>85725</xdr:rowOff>
    </xdr:from>
    <xdr:to>
      <xdr:col>10</xdr:col>
      <xdr:colOff>381000</xdr:colOff>
      <xdr:row>14</xdr:row>
      <xdr:rowOff>114300</xdr:rowOff>
    </xdr:to>
    <xdr:pic>
      <xdr:nvPicPr>
        <xdr:cNvPr id="4109" name="Template_Img1" descr="The Royal Borough of Kensington and Chelsea logo">
          <a:extLst>
            <a:ext uri="{FF2B5EF4-FFF2-40B4-BE49-F238E27FC236}">
              <a16:creationId xmlns:a16="http://schemas.microsoft.com/office/drawing/2014/main" id="{00000000-0008-0000-0000-00000D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9875" y="2371725"/>
          <a:ext cx="13811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361950</xdr:colOff>
      <xdr:row>17</xdr:row>
      <xdr:rowOff>0</xdr:rowOff>
    </xdr:from>
    <xdr:to>
      <xdr:col>10</xdr:col>
      <xdr:colOff>457200</xdr:colOff>
      <xdr:row>34</xdr:row>
      <xdr:rowOff>76200</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1123950" y="3238500"/>
          <a:ext cx="6953250" cy="331470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lstStyle/>
        <a:p>
          <a:endParaRPr lang="en-GB" sz="1100"/>
        </a:p>
        <a:p>
          <a:r>
            <a:rPr lang="en-GB" sz="1400"/>
            <a:t>To assist applicants,</a:t>
          </a:r>
          <a:r>
            <a:rPr lang="en-GB" sz="1400" baseline="0"/>
            <a:t> this calculator provides an estimate of the contributions required  based on the general details provided for a proposed development.</a:t>
          </a:r>
        </a:p>
        <a:p>
          <a:endParaRPr lang="en-GB" sz="1400" baseline="0"/>
        </a:p>
        <a:p>
          <a:r>
            <a:rPr lang="en-GB" sz="1400" baseline="0"/>
            <a:t>Please go to the </a:t>
          </a:r>
          <a:r>
            <a:rPr lang="en-GB" sz="1400" b="1" baseline="0">
              <a:solidFill>
                <a:srgbClr val="FF0000"/>
              </a:solidFill>
            </a:rPr>
            <a:t>Development Input </a:t>
          </a:r>
          <a:r>
            <a:rPr lang="en-GB" sz="1400" baseline="0"/>
            <a:t>screen and input cells shaded in </a:t>
          </a:r>
          <a:r>
            <a:rPr lang="en-GB" sz="1400" b="1" baseline="0">
              <a:solidFill>
                <a:srgbClr val="0070C0"/>
              </a:solidFill>
            </a:rPr>
            <a:t>blue</a:t>
          </a:r>
          <a:r>
            <a:rPr lang="en-GB" sz="1400" baseline="0"/>
            <a:t>.</a:t>
          </a:r>
        </a:p>
        <a:p>
          <a:endParaRPr lang="en-GB" sz="1400" baseline="0"/>
        </a:p>
        <a:p>
          <a:r>
            <a:rPr lang="en-GB" sz="1400" baseline="0"/>
            <a:t>Once complete,  applicants are </a:t>
          </a:r>
          <a:r>
            <a:rPr lang="en-GB" sz="1400" b="1" baseline="0"/>
            <a:t>required</a:t>
          </a:r>
          <a:r>
            <a:rPr lang="en-GB" sz="1400" baseline="0"/>
            <a:t> to print the </a:t>
          </a:r>
          <a:r>
            <a:rPr lang="en-GB" sz="1400" b="1" baseline="0">
              <a:solidFill>
                <a:srgbClr val="FF0000"/>
              </a:solidFill>
            </a:rPr>
            <a:t>Development  Input </a:t>
          </a:r>
          <a:r>
            <a:rPr lang="en-GB" sz="1400" baseline="0"/>
            <a:t>and </a:t>
          </a:r>
          <a:r>
            <a:rPr lang="en-GB" sz="1400" b="1" baseline="0">
              <a:solidFill>
                <a:srgbClr val="00B050"/>
              </a:solidFill>
            </a:rPr>
            <a:t>Planning Contributions Statement </a:t>
          </a:r>
          <a:r>
            <a:rPr lang="en-GB" sz="1400" baseline="0"/>
            <a:t>for submitting with a planning application or a pre-application with the Royal Borough of Kensington &amp; Chelsea.  An application will not be validated without this information.</a:t>
          </a:r>
        </a:p>
        <a:p>
          <a:endParaRPr lang="en-GB" sz="1400" baseline="0"/>
        </a:p>
        <a:p>
          <a:r>
            <a:rPr lang="en-GB" sz="1400"/>
            <a:t>The Council introduced</a:t>
          </a:r>
          <a:r>
            <a:rPr lang="en-GB" sz="1400" baseline="0"/>
            <a:t> </a:t>
          </a:r>
          <a:r>
            <a:rPr lang="en-GB" sz="1400" u="sng" baseline="0">
              <a:solidFill>
                <a:srgbClr val="0000FF"/>
              </a:solidFill>
            </a:rPr>
            <a:t>Community Infrastructure Levy (CIL) </a:t>
          </a:r>
          <a:r>
            <a:rPr lang="en-GB" sz="1400" baseline="0"/>
            <a:t>in April 2015. The CIL charging Schedule sets out CIL liable development and the CIL Regulation 123 list sets out what items are intended to be funded through CIL and s106.</a:t>
          </a:r>
          <a:endParaRPr lang="en-GB"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142875</xdr:colOff>
      <xdr:row>107</xdr:row>
      <xdr:rowOff>152400</xdr:rowOff>
    </xdr:from>
    <xdr:to>
      <xdr:col>5</xdr:col>
      <xdr:colOff>38100</xdr:colOff>
      <xdr:row>108</xdr:row>
      <xdr:rowOff>133350</xdr:rowOff>
    </xdr:to>
    <xdr:sp macro="" textlink="">
      <xdr:nvSpPr>
        <xdr:cNvPr id="6" name="Left Arrow 5">
          <a:extLst>
            <a:ext uri="{FF2B5EF4-FFF2-40B4-BE49-F238E27FC236}">
              <a16:creationId xmlns:a16="http://schemas.microsoft.com/office/drawing/2014/main" id="{00000000-0008-0000-0100-000006000000}"/>
            </a:ext>
          </a:extLst>
        </xdr:cNvPr>
        <xdr:cNvSpPr/>
      </xdr:nvSpPr>
      <xdr:spPr>
        <a:xfrm>
          <a:off x="4905375" y="19631025"/>
          <a:ext cx="561975" cy="1428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GB"/>
        </a:p>
      </xdr:txBody>
    </xdr:sp>
    <xdr:clientData/>
  </xdr:twoCellAnchor>
  <xdr:twoCellAnchor editAs="oneCell">
    <xdr:from>
      <xdr:col>5</xdr:col>
      <xdr:colOff>238125</xdr:colOff>
      <xdr:row>0</xdr:row>
      <xdr:rowOff>76200</xdr:rowOff>
    </xdr:from>
    <xdr:to>
      <xdr:col>6</xdr:col>
      <xdr:colOff>781050</xdr:colOff>
      <xdr:row>2</xdr:row>
      <xdr:rowOff>28590</xdr:rowOff>
    </xdr:to>
    <xdr:pic>
      <xdr:nvPicPr>
        <xdr:cNvPr id="1057" name="Template_Img1" descr="The Royal Borough of Kensington and Chelsea logo">
          <a:extLst>
            <a:ext uri="{FF2B5EF4-FFF2-40B4-BE49-F238E27FC236}">
              <a16:creationId xmlns:a16="http://schemas.microsoft.com/office/drawing/2014/main" id="{00000000-0008-0000-0100-00002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67375" y="76200"/>
          <a:ext cx="13811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414619</xdr:colOff>
      <xdr:row>102</xdr:row>
      <xdr:rowOff>95250</xdr:rowOff>
    </xdr:from>
    <xdr:to>
      <xdr:col>8</xdr:col>
      <xdr:colOff>425824</xdr:colOff>
      <xdr:row>111</xdr:row>
      <xdr:rowOff>112059</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849472" y="18898721"/>
          <a:ext cx="3171264" cy="14287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GB" sz="1100"/>
            <a:t>These estimates </a:t>
          </a:r>
          <a:r>
            <a:rPr lang="en-GB" sz="1100" baseline="0"/>
            <a:t>are based on borough averages, and can be used to perform the calculation, unless the applicant has better available information.</a:t>
          </a:r>
          <a:r>
            <a:rPr lang="en-GB" sz="1100" b="1" u="sng" baseline="0">
              <a:solidFill>
                <a:schemeClr val="tx1"/>
              </a:solidFill>
            </a:rPr>
            <a:t> If information from applicants is available it must be </a:t>
          </a:r>
          <a:r>
            <a:rPr lang="en-GB" sz="1100" b="1" u="sng" baseline="0">
              <a:solidFill>
                <a:srgbClr val="0070C0"/>
              </a:solidFill>
            </a:rPr>
            <a:t>entered into the blue cell. Otherwise enter the total estimated figure into the blue cell.</a:t>
          </a:r>
          <a:r>
            <a:rPr lang="en-GB" sz="1100" baseline="0">
              <a:solidFill>
                <a:srgbClr val="0070C0"/>
              </a:solidFill>
            </a:rPr>
            <a:t> </a:t>
          </a:r>
          <a:r>
            <a:rPr lang="en-GB" sz="1100" b="0" u="none" baseline="0"/>
            <a:t>Development Costs must be provided.</a:t>
          </a:r>
          <a:endParaRPr lang="en-GB" sz="1100" b="0" u="none"/>
        </a:p>
      </xdr:txBody>
    </xdr:sp>
    <xdr:clientData/>
  </xdr:twoCellAnchor>
  <xdr:twoCellAnchor>
    <xdr:from>
      <xdr:col>3</xdr:col>
      <xdr:colOff>161925</xdr:colOff>
      <xdr:row>103</xdr:row>
      <xdr:rowOff>66675</xdr:rowOff>
    </xdr:from>
    <xdr:to>
      <xdr:col>3</xdr:col>
      <xdr:colOff>285750</xdr:colOff>
      <xdr:row>107</xdr:row>
      <xdr:rowOff>19050</xdr:rowOff>
    </xdr:to>
    <xdr:sp macro="" textlink="">
      <xdr:nvSpPr>
        <xdr:cNvPr id="5" name="Up Arrow 4">
          <a:extLst>
            <a:ext uri="{FF2B5EF4-FFF2-40B4-BE49-F238E27FC236}">
              <a16:creationId xmlns:a16="http://schemas.microsoft.com/office/drawing/2014/main" id="{00000000-0008-0000-0100-000005000000}"/>
            </a:ext>
          </a:extLst>
        </xdr:cNvPr>
        <xdr:cNvSpPr/>
      </xdr:nvSpPr>
      <xdr:spPr>
        <a:xfrm>
          <a:off x="4924425" y="18897600"/>
          <a:ext cx="123825" cy="600075"/>
        </a:xfrm>
        <a:prstGeom prst="up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GB"/>
        </a:p>
      </xdr:txBody>
    </xdr:sp>
    <xdr:clientData/>
  </xdr:twoCellAnchor>
  <xdr:twoCellAnchor>
    <xdr:from>
      <xdr:col>5</xdr:col>
      <xdr:colOff>676275</xdr:colOff>
      <xdr:row>24</xdr:row>
      <xdr:rowOff>171450</xdr:rowOff>
    </xdr:from>
    <xdr:to>
      <xdr:col>8</xdr:col>
      <xdr:colOff>336176</xdr:colOff>
      <xdr:row>32</xdr:row>
      <xdr:rowOff>66676</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6810375" y="5857875"/>
          <a:ext cx="2107826" cy="134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If the development contains more than one residential unit, the number of units and the residential profile must be provided within this section. All</a:t>
          </a:r>
          <a:r>
            <a:rPr lang="en-GB" sz="1100" baseline="0"/>
            <a:t> floorspace measurements must be GIA sqm. </a:t>
          </a:r>
          <a:endParaRPr lang="en-GB" sz="1100"/>
        </a:p>
      </xdr:txBody>
    </xdr:sp>
    <xdr:clientData/>
  </xdr:twoCellAnchor>
  <xdr:twoCellAnchor>
    <xdr:from>
      <xdr:col>3</xdr:col>
      <xdr:colOff>371475</xdr:colOff>
      <xdr:row>27</xdr:row>
      <xdr:rowOff>57150</xdr:rowOff>
    </xdr:from>
    <xdr:to>
      <xdr:col>5</xdr:col>
      <xdr:colOff>647700</xdr:colOff>
      <xdr:row>27</xdr:row>
      <xdr:rowOff>161925</xdr:rowOff>
    </xdr:to>
    <xdr:sp macro="" textlink="">
      <xdr:nvSpPr>
        <xdr:cNvPr id="8" name="Left Arrow 7">
          <a:extLst>
            <a:ext uri="{FF2B5EF4-FFF2-40B4-BE49-F238E27FC236}">
              <a16:creationId xmlns:a16="http://schemas.microsoft.com/office/drawing/2014/main" id="{00000000-0008-0000-0100-000008000000}"/>
            </a:ext>
          </a:extLst>
        </xdr:cNvPr>
        <xdr:cNvSpPr/>
      </xdr:nvSpPr>
      <xdr:spPr>
        <a:xfrm>
          <a:off x="5133975" y="6410325"/>
          <a:ext cx="942975" cy="1047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GB"/>
        </a:p>
      </xdr:txBody>
    </xdr:sp>
    <xdr:clientData/>
  </xdr:twoCellAnchor>
  <xdr:twoCellAnchor>
    <xdr:from>
      <xdr:col>6</xdr:col>
      <xdr:colOff>104775</xdr:colOff>
      <xdr:row>32</xdr:row>
      <xdr:rowOff>85725</xdr:rowOff>
    </xdr:from>
    <xdr:to>
      <xdr:col>6</xdr:col>
      <xdr:colOff>209550</xdr:colOff>
      <xdr:row>37</xdr:row>
      <xdr:rowOff>57150</xdr:rowOff>
    </xdr:to>
    <xdr:sp macro="" textlink="">
      <xdr:nvSpPr>
        <xdr:cNvPr id="10" name="Down Arrow 9">
          <a:extLst>
            <a:ext uri="{FF2B5EF4-FFF2-40B4-BE49-F238E27FC236}">
              <a16:creationId xmlns:a16="http://schemas.microsoft.com/office/drawing/2014/main" id="{00000000-0008-0000-0100-00000A000000}"/>
            </a:ext>
          </a:extLst>
        </xdr:cNvPr>
        <xdr:cNvSpPr/>
      </xdr:nvSpPr>
      <xdr:spPr>
        <a:xfrm>
          <a:off x="7086040" y="7111813"/>
          <a:ext cx="104775" cy="755837"/>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GB"/>
        </a:p>
      </xdr:txBody>
    </xdr:sp>
    <xdr:clientData/>
  </xdr:twoCellAnchor>
  <xdr:twoCellAnchor>
    <xdr:from>
      <xdr:col>6</xdr:col>
      <xdr:colOff>171450</xdr:colOff>
      <xdr:row>52</xdr:row>
      <xdr:rowOff>9525</xdr:rowOff>
    </xdr:from>
    <xdr:to>
      <xdr:col>8</xdr:col>
      <xdr:colOff>390525</xdr:colOff>
      <xdr:row>58</xdr:row>
      <xdr:rowOff>133350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6438900" y="10372725"/>
          <a:ext cx="1828800" cy="1095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All commercial floor</a:t>
          </a:r>
          <a:r>
            <a:rPr lang="en-GB" sz="1100" baseline="0"/>
            <a:t>space (GIA sqm) should be entered into the appropriate cells below. Insert </a:t>
          </a:r>
          <a:r>
            <a:rPr lang="en-GB" sz="1100" u="sng" baseline="0"/>
            <a:t>total</a:t>
          </a:r>
          <a:r>
            <a:rPr lang="en-GB" sz="1100" baseline="0"/>
            <a:t> existing and proposed figures. </a:t>
          </a:r>
          <a:endParaRPr lang="en-GB" sz="1100"/>
        </a:p>
      </xdr:txBody>
    </xdr:sp>
    <xdr:clientData/>
  </xdr:twoCellAnchor>
  <xdr:twoCellAnchor>
    <xdr:from>
      <xdr:col>8</xdr:col>
      <xdr:colOff>104775</xdr:colOff>
      <xdr:row>58</xdr:row>
      <xdr:rowOff>142875</xdr:rowOff>
    </xdr:from>
    <xdr:to>
      <xdr:col>8</xdr:col>
      <xdr:colOff>209550</xdr:colOff>
      <xdr:row>64</xdr:row>
      <xdr:rowOff>114300</xdr:rowOff>
    </xdr:to>
    <xdr:sp macro="" textlink="">
      <xdr:nvSpPr>
        <xdr:cNvPr id="11" name="Down Arrow 10">
          <a:extLst>
            <a:ext uri="{FF2B5EF4-FFF2-40B4-BE49-F238E27FC236}">
              <a16:creationId xmlns:a16="http://schemas.microsoft.com/office/drawing/2014/main" id="{00000000-0008-0000-0100-00000B000000}"/>
            </a:ext>
          </a:extLst>
        </xdr:cNvPr>
        <xdr:cNvSpPr/>
      </xdr:nvSpPr>
      <xdr:spPr>
        <a:xfrm>
          <a:off x="7981950" y="11477625"/>
          <a:ext cx="104775" cy="78105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GB"/>
        </a:p>
      </xdr:txBody>
    </xdr:sp>
    <xdr:clientData/>
  </xdr:twoCellAnchor>
  <xdr:twoCellAnchor>
    <xdr:from>
      <xdr:col>5</xdr:col>
      <xdr:colOff>49943</xdr:colOff>
      <xdr:row>98</xdr:row>
      <xdr:rowOff>10393</xdr:rowOff>
    </xdr:from>
    <xdr:to>
      <xdr:col>5</xdr:col>
      <xdr:colOff>745107</xdr:colOff>
      <xdr:row>98</xdr:row>
      <xdr:rowOff>131749</xdr:rowOff>
    </xdr:to>
    <xdr:sp macro="" textlink="">
      <xdr:nvSpPr>
        <xdr:cNvPr id="13" name="Left Arrow 12">
          <a:extLst>
            <a:ext uri="{FF2B5EF4-FFF2-40B4-BE49-F238E27FC236}">
              <a16:creationId xmlns:a16="http://schemas.microsoft.com/office/drawing/2014/main" id="{00000000-0008-0000-0100-00000D000000}"/>
            </a:ext>
          </a:extLst>
        </xdr:cNvPr>
        <xdr:cNvSpPr/>
      </xdr:nvSpPr>
      <xdr:spPr>
        <a:xfrm>
          <a:off x="6288818" y="17850718"/>
          <a:ext cx="695164" cy="121356"/>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GB"/>
        </a:p>
      </xdr:txBody>
    </xdr:sp>
    <xdr:clientData/>
  </xdr:twoCellAnchor>
  <xdr:twoCellAnchor>
    <xdr:from>
      <xdr:col>5</xdr:col>
      <xdr:colOff>190500</xdr:colOff>
      <xdr:row>94</xdr:row>
      <xdr:rowOff>68597</xdr:rowOff>
    </xdr:from>
    <xdr:to>
      <xdr:col>8</xdr:col>
      <xdr:colOff>447675</xdr:colOff>
      <xdr:row>102</xdr:row>
      <xdr:rowOff>54429</xdr:rowOff>
    </xdr:to>
    <xdr:sp macro="" textlink="">
      <xdr:nvSpPr>
        <xdr:cNvPr id="22" name="TextBox 14">
          <a:extLst>
            <a:ext uri="{FF2B5EF4-FFF2-40B4-BE49-F238E27FC236}">
              <a16:creationId xmlns:a16="http://schemas.microsoft.com/office/drawing/2014/main" id="{00000000-0008-0000-0100-00000F000000}"/>
            </a:ext>
          </a:extLst>
        </xdr:cNvPr>
        <xdr:cNvSpPr txBox="1"/>
      </xdr:nvSpPr>
      <xdr:spPr>
        <a:xfrm>
          <a:off x="6319838" y="17532685"/>
          <a:ext cx="2700337" cy="129551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GB" sz="1100" b="0" u="none"/>
            <a:t>Insert</a:t>
          </a:r>
          <a:r>
            <a:rPr lang="en-GB" sz="1100" b="0" u="none" baseline="0"/>
            <a:t> the amount of carbon (tonnes) to be offset. This must be determined through an Energy Statement. The New London Plan (2021) and the Greening SPD requires a carbon offset contribution from ALL (RESI AND NON-RESI) MAJOR DEVELOPMENT where this cannot be achieved onsite  </a:t>
          </a:r>
          <a:endParaRPr lang="en-GB" sz="1100" b="0" u="none"/>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7</xdr:col>
      <xdr:colOff>96897</xdr:colOff>
      <xdr:row>2</xdr:row>
      <xdr:rowOff>19050</xdr:rowOff>
    </xdr:to>
    <xdr:pic>
      <xdr:nvPicPr>
        <xdr:cNvPr id="3102" name="Template_Img1" descr="The Royal Borough of Kensington and Chelsea logo">
          <a:extLst>
            <a:ext uri="{FF2B5EF4-FFF2-40B4-BE49-F238E27FC236}">
              <a16:creationId xmlns:a16="http://schemas.microsoft.com/office/drawing/2014/main" id="{00000000-0008-0000-0200-00001E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14850" y="0"/>
          <a:ext cx="13811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335755</xdr:colOff>
      <xdr:row>2</xdr:row>
      <xdr:rowOff>83342</xdr:rowOff>
    </xdr:from>
    <xdr:to>
      <xdr:col>7</xdr:col>
      <xdr:colOff>528976</xdr:colOff>
      <xdr:row>10</xdr:row>
      <xdr:rowOff>280147</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35755" y="464342"/>
          <a:ext cx="7028809" cy="2225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a:t>The Planning Contributions Calculator is a tool to give developers a</a:t>
          </a:r>
          <a:r>
            <a:rPr lang="en-GB" sz="1100" b="1" baseline="0"/>
            <a:t> summary of financial contributions relating to the impact of the proposed development. Some planning obligations will require an individual scheme assessment to determine the mitigation measures for a development impact.</a:t>
          </a:r>
        </a:p>
        <a:p>
          <a:endParaRPr lang="en-GB" sz="1100" b="1" baseline="0"/>
        </a:p>
        <a:p>
          <a:r>
            <a:rPr lang="en-GB" sz="1100" b="1" baseline="0"/>
            <a:t>Others are determined by standard formulae and these are automatically calculated on this spreadsheet, after all relevant information is entered. </a:t>
          </a:r>
        </a:p>
        <a:p>
          <a:endParaRPr lang="en-GB" sz="1100" b="1" baseline="0"/>
        </a:p>
        <a:p>
          <a:r>
            <a:rPr lang="en-GB" sz="1100" b="1" baseline="0"/>
            <a:t>This Planning Contributions Statement must be printed out and submitted with the application. Note that further site-specific measures may be necessary in order for the development to proceed.</a:t>
          </a:r>
        </a:p>
        <a:p>
          <a:endParaRPr lang="en-GB" sz="1100" b="1" baseline="0"/>
        </a:p>
        <a:p>
          <a:pPr marL="0" marR="0" lvl="0" indent="0" defTabSz="914400" eaLnBrk="1" fontAlgn="auto" latinLnBrk="0" hangingPunct="1">
            <a:lnSpc>
              <a:spcPct val="100000"/>
            </a:lnSpc>
            <a:spcBef>
              <a:spcPts val="0"/>
            </a:spcBef>
            <a:spcAft>
              <a:spcPts val="0"/>
            </a:spcAft>
            <a:buClrTx/>
            <a:buSzTx/>
            <a:buFontTx/>
            <a:buNone/>
            <a:tabLst/>
            <a:defRPr/>
          </a:pPr>
          <a:r>
            <a:rPr lang="en-GB" sz="1100" b="1" baseline="0">
              <a:solidFill>
                <a:schemeClr val="dk1"/>
              </a:solidFill>
              <a:effectLst/>
              <a:latin typeface="+mn-lt"/>
              <a:ea typeface="+mn-ea"/>
              <a:cs typeface="+mn-cs"/>
            </a:rPr>
            <a:t>This toolkit is provided without prejudice to any decision the Council may take in the future.  The results are not binding on the Council or any of its committees.   </a:t>
          </a:r>
          <a:endParaRPr lang="en-GB">
            <a:effectLst/>
          </a:endParaRPr>
        </a:p>
      </xdr:txBody>
    </xdr:sp>
    <xdr:clientData/>
  </xdr:twoCellAnchor>
  <xdr:twoCellAnchor editAs="oneCell">
    <xdr:from>
      <xdr:col>10</xdr:col>
      <xdr:colOff>1695450</xdr:colOff>
      <xdr:row>0</xdr:row>
      <xdr:rowOff>0</xdr:rowOff>
    </xdr:from>
    <xdr:to>
      <xdr:col>10</xdr:col>
      <xdr:colOff>3073887</xdr:colOff>
      <xdr:row>2</xdr:row>
      <xdr:rowOff>19050</xdr:rowOff>
    </xdr:to>
    <xdr:pic>
      <xdr:nvPicPr>
        <xdr:cNvPr id="3104" name="Template_Img1" descr="The Royal Borough of Kensington and Chelsea logo">
          <a:extLst>
            <a:ext uri="{FF2B5EF4-FFF2-40B4-BE49-F238E27FC236}">
              <a16:creationId xmlns:a16="http://schemas.microsoft.com/office/drawing/2014/main" id="{00000000-0008-0000-0200-000020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20350" y="0"/>
          <a:ext cx="13811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214593</xdr:colOff>
      <xdr:row>21</xdr:row>
      <xdr:rowOff>2</xdr:rowOff>
    </xdr:from>
    <xdr:to>
      <xdr:col>10</xdr:col>
      <xdr:colOff>3005418</xdr:colOff>
      <xdr:row>27</xdr:row>
      <xdr:rowOff>44824</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857005" y="4650443"/>
          <a:ext cx="4516531" cy="12550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latin typeface="Arial" pitchFamily="34" charset="0"/>
              <a:cs typeface="Arial" pitchFamily="34" charset="0"/>
            </a:rPr>
            <a:t>Once you have completed the Development Inputs</a:t>
          </a:r>
          <a:r>
            <a:rPr lang="en-GB" sz="1100" baseline="0">
              <a:latin typeface="Arial" pitchFamily="34" charset="0"/>
              <a:cs typeface="Arial" pitchFamily="34" charset="0"/>
            </a:rPr>
            <a:t> </a:t>
          </a:r>
          <a:r>
            <a:rPr lang="en-GB" sz="1100">
              <a:latin typeface="Arial" pitchFamily="34" charset="0"/>
              <a:cs typeface="Arial" pitchFamily="34" charset="0"/>
            </a:rPr>
            <a:t>screen, save and print the form and submit it with your</a:t>
          </a:r>
          <a:r>
            <a:rPr lang="en-GB" sz="1100" baseline="0">
              <a:latin typeface="Arial" pitchFamily="34" charset="0"/>
              <a:cs typeface="Arial" pitchFamily="34" charset="0"/>
            </a:rPr>
            <a:t> </a:t>
          </a:r>
          <a:r>
            <a:rPr lang="en-GB" sz="1100">
              <a:latin typeface="Arial" pitchFamily="34" charset="0"/>
              <a:cs typeface="Arial" pitchFamily="34" charset="0"/>
            </a:rPr>
            <a:t>planning application</a:t>
          </a:r>
          <a:r>
            <a:rPr lang="en-GB" sz="1100" baseline="0">
              <a:latin typeface="Arial" pitchFamily="34" charset="0"/>
              <a:cs typeface="Arial" pitchFamily="34" charset="0"/>
            </a:rPr>
            <a:t> ensuring that you have signed and dated the form.  </a:t>
          </a:r>
        </a:p>
        <a:p>
          <a:endParaRPr lang="en-GB" sz="1100" baseline="0">
            <a:latin typeface="Arial" pitchFamily="34" charset="0"/>
            <a:cs typeface="Arial" pitchFamily="34" charset="0"/>
          </a:endParaRPr>
        </a:p>
        <a:p>
          <a:r>
            <a:rPr lang="en-GB" sz="1100" baseline="0">
              <a:latin typeface="Arial" pitchFamily="34" charset="0"/>
              <a:cs typeface="Arial" pitchFamily="34" charset="0"/>
            </a:rPr>
            <a:t>Should you need further assistance, please contact the Royal Borough of Kensington &amp; Chelsea.</a:t>
          </a:r>
          <a:endParaRPr lang="en-GB" sz="1100">
            <a:latin typeface="Arial" pitchFamily="34" charset="0"/>
            <a:cs typeface="Arial" pitchFamily="34" charset="0"/>
          </a:endParaRPr>
        </a:p>
      </xdr:txBody>
    </xdr:sp>
    <xdr:clientData/>
  </xdr:twoCellAnchor>
  <xdr:twoCellAnchor>
    <xdr:from>
      <xdr:col>0</xdr:col>
      <xdr:colOff>367393</xdr:colOff>
      <xdr:row>36</xdr:row>
      <xdr:rowOff>108857</xdr:rowOff>
    </xdr:from>
    <xdr:to>
      <xdr:col>7</xdr:col>
      <xdr:colOff>81643</xdr:colOff>
      <xdr:row>63</xdr:row>
      <xdr:rowOff>54429</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367393" y="8123464"/>
          <a:ext cx="5143500" cy="925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GB" sz="1100"/>
        </a:p>
        <a:p>
          <a:r>
            <a:rPr lang="en-GB" sz="1100"/>
            <a:t>For RBKC Use only:</a:t>
          </a:r>
        </a:p>
        <a:p>
          <a:r>
            <a:rPr lang="en-GB" sz="1100"/>
            <a:t>1. Copy forwarded to Legal</a:t>
          </a:r>
        </a:p>
        <a:p>
          <a:r>
            <a:rPr lang="en-GB" sz="1100"/>
            <a:t>2. Insert relevant Development Management Team:</a:t>
          </a:r>
          <a:r>
            <a:rPr lang="en-GB" sz="1100" u="sng" baseline="0"/>
            <a:t> NORTH  / SOUTH</a:t>
          </a:r>
          <a:endParaRPr lang="en-GB" sz="1100"/>
        </a:p>
      </xdr:txBody>
    </xdr:sp>
    <xdr:clientData/>
  </xdr:twoCellAnchor>
  <xdr:twoCellAnchor>
    <xdr:from>
      <xdr:col>0</xdr:col>
      <xdr:colOff>408214</xdr:colOff>
      <xdr:row>36</xdr:row>
      <xdr:rowOff>108857</xdr:rowOff>
    </xdr:from>
    <xdr:to>
      <xdr:col>6</xdr:col>
      <xdr:colOff>789214</xdr:colOff>
      <xdr:row>36</xdr:row>
      <xdr:rowOff>108857</xdr:rowOff>
    </xdr:to>
    <xdr:cxnSp macro="">
      <xdr:nvCxnSpPr>
        <xdr:cNvPr id="8" name="Straight Connector 7">
          <a:extLst>
            <a:ext uri="{FF2B5EF4-FFF2-40B4-BE49-F238E27FC236}">
              <a16:creationId xmlns:a16="http://schemas.microsoft.com/office/drawing/2014/main" id="{00000000-0008-0000-0200-000008000000}"/>
            </a:ext>
          </a:extLst>
        </xdr:cNvPr>
        <xdr:cNvCxnSpPr/>
      </xdr:nvCxnSpPr>
      <xdr:spPr>
        <a:xfrm>
          <a:off x="408214" y="8123464"/>
          <a:ext cx="489857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67</xdr:row>
      <xdr:rowOff>0</xdr:rowOff>
    </xdr:from>
    <xdr:to>
      <xdr:col>1</xdr:col>
      <xdr:colOff>621813</xdr:colOff>
      <xdr:row>69</xdr:row>
      <xdr:rowOff>95249</xdr:rowOff>
    </xdr:to>
    <xdr:pic>
      <xdr:nvPicPr>
        <xdr:cNvPr id="3108" name="Template_Img1" descr="The Royal Borough of Kensington and Chelsea logo">
          <a:extLst>
            <a:ext uri="{FF2B5EF4-FFF2-40B4-BE49-F238E27FC236}">
              <a16:creationId xmlns:a16="http://schemas.microsoft.com/office/drawing/2014/main" id="{00000000-0008-0000-0200-000024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10775"/>
          <a:ext cx="1381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190501</xdr:colOff>
      <xdr:row>67</xdr:row>
      <xdr:rowOff>2490</xdr:rowOff>
    </xdr:from>
    <xdr:to>
      <xdr:col>11</xdr:col>
      <xdr:colOff>94006</xdr:colOff>
      <xdr:row>109</xdr:row>
      <xdr:rowOff>134471</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4829736" y="8462931"/>
          <a:ext cx="7837270" cy="68106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900" b="1" u="sng">
              <a:solidFill>
                <a:schemeClr val="dk1"/>
              </a:solidFill>
              <a:effectLst/>
              <a:latin typeface="+mn-lt"/>
              <a:ea typeface="+mn-ea"/>
              <a:cs typeface="+mn-cs"/>
            </a:rPr>
            <a:t>Planning Obligations Supplementary Planning Document</a:t>
          </a:r>
          <a:endParaRPr lang="en-GB" sz="900">
            <a:solidFill>
              <a:schemeClr val="dk1"/>
            </a:solidFill>
            <a:effectLst/>
            <a:latin typeface="+mn-lt"/>
            <a:ea typeface="+mn-ea"/>
            <a:cs typeface="+mn-cs"/>
          </a:endParaRPr>
        </a:p>
        <a:p>
          <a:r>
            <a:rPr lang="en-GB" sz="900" b="1" u="sng">
              <a:solidFill>
                <a:schemeClr val="dk1"/>
              </a:solidFill>
              <a:effectLst/>
              <a:latin typeface="+mn-lt"/>
              <a:ea typeface="+mn-ea"/>
              <a:cs typeface="+mn-cs"/>
            </a:rPr>
            <a:t>Calculator and Planning Contributions Statement: Guidance Notes</a:t>
          </a:r>
        </a:p>
        <a:p>
          <a:endParaRPr lang="en-GB" sz="900">
            <a:solidFill>
              <a:schemeClr val="dk1"/>
            </a:solidFill>
            <a:effectLst/>
            <a:latin typeface="+mn-lt"/>
            <a:ea typeface="+mn-ea"/>
            <a:cs typeface="+mn-cs"/>
          </a:endParaRPr>
        </a:p>
        <a:p>
          <a:r>
            <a:rPr lang="en-GB" sz="900" b="1" u="sng">
              <a:solidFill>
                <a:schemeClr val="dk1"/>
              </a:solidFill>
              <a:effectLst/>
              <a:latin typeface="+mn-lt"/>
              <a:ea typeface="+mn-ea"/>
              <a:cs typeface="+mn-cs"/>
            </a:rPr>
            <a:t>1. Introduction Page</a:t>
          </a:r>
          <a:endParaRPr lang="en-GB" sz="900">
            <a:solidFill>
              <a:schemeClr val="dk1"/>
            </a:solidFill>
            <a:effectLst/>
            <a:latin typeface="+mn-lt"/>
            <a:ea typeface="+mn-ea"/>
            <a:cs typeface="+mn-cs"/>
          </a:endParaRPr>
        </a:p>
        <a:p>
          <a:r>
            <a:rPr lang="en-GB" sz="900">
              <a:solidFill>
                <a:schemeClr val="dk1"/>
              </a:solidFill>
              <a:effectLst/>
              <a:latin typeface="+mn-lt"/>
              <a:ea typeface="+mn-ea"/>
              <a:cs typeface="+mn-cs"/>
            </a:rPr>
            <a:t>The calculator is updated periodically, and so you will need to ensure you are using the most up-to-date calculator, which will always be made available on the Council’s website.</a:t>
          </a:r>
        </a:p>
        <a:p>
          <a:endParaRPr lang="en-GB" sz="900">
            <a:solidFill>
              <a:schemeClr val="dk1"/>
            </a:solidFill>
            <a:effectLst/>
            <a:latin typeface="+mn-lt"/>
            <a:ea typeface="+mn-ea"/>
            <a:cs typeface="+mn-cs"/>
          </a:endParaRPr>
        </a:p>
        <a:p>
          <a:r>
            <a:rPr lang="en-GB" sz="900" b="1" u="sng">
              <a:solidFill>
                <a:schemeClr val="dk1"/>
              </a:solidFill>
              <a:effectLst/>
              <a:latin typeface="+mn-lt"/>
              <a:ea typeface="+mn-ea"/>
              <a:cs typeface="+mn-cs"/>
            </a:rPr>
            <a:t>2. Development Inputs </a:t>
          </a:r>
          <a:endParaRPr lang="en-GB" sz="900">
            <a:solidFill>
              <a:schemeClr val="dk1"/>
            </a:solidFill>
            <a:effectLst/>
            <a:latin typeface="+mn-lt"/>
            <a:ea typeface="+mn-ea"/>
            <a:cs typeface="+mn-cs"/>
          </a:endParaRPr>
        </a:p>
        <a:p>
          <a:r>
            <a:rPr lang="en-GB" sz="900" b="1">
              <a:solidFill>
                <a:schemeClr val="dk1"/>
              </a:solidFill>
              <a:effectLst/>
              <a:latin typeface="+mn-lt"/>
              <a:ea typeface="+mn-ea"/>
              <a:cs typeface="+mn-cs"/>
            </a:rPr>
            <a:t>Development Inputs: Section 1 Site Details</a:t>
          </a:r>
          <a:endParaRPr lang="en-GB" sz="900">
            <a:solidFill>
              <a:schemeClr val="dk1"/>
            </a:solidFill>
            <a:effectLst/>
            <a:latin typeface="+mn-lt"/>
            <a:ea typeface="+mn-ea"/>
            <a:cs typeface="+mn-cs"/>
          </a:endParaRPr>
        </a:p>
        <a:p>
          <a:r>
            <a:rPr lang="en-GB" sz="900">
              <a:solidFill>
                <a:schemeClr val="dk1"/>
              </a:solidFill>
              <a:effectLst/>
              <a:latin typeface="+mn-lt"/>
              <a:ea typeface="+mn-ea"/>
              <a:cs typeface="+mn-cs"/>
            </a:rPr>
            <a:t>Enter the basic development information (address, post code, names and addresses of those with an interest in land, a brief description of the development, solicitor contact details and site area in hectares) in section 1 of the calculator. The solicitor contact details is required to obtain an undertaking to meet the Council’s legal costs, and so inserting as much information (name, address, email, telephone number) will speed up the whole process.</a:t>
          </a:r>
        </a:p>
        <a:p>
          <a:endParaRPr lang="en-GB" sz="900">
            <a:solidFill>
              <a:schemeClr val="dk1"/>
            </a:solidFill>
            <a:effectLst/>
            <a:latin typeface="+mn-lt"/>
            <a:ea typeface="+mn-ea"/>
            <a:cs typeface="+mn-cs"/>
          </a:endParaRPr>
        </a:p>
        <a:p>
          <a:r>
            <a:rPr lang="en-GB" sz="900" b="1">
              <a:solidFill>
                <a:schemeClr val="dk1"/>
              </a:solidFill>
              <a:effectLst/>
              <a:latin typeface="+mn-lt"/>
              <a:ea typeface="+mn-ea"/>
              <a:cs typeface="+mn-cs"/>
            </a:rPr>
            <a:t>Development Inputs: Section 2: Residential Floorspace (GIA) and unit composition</a:t>
          </a:r>
          <a:endParaRPr lang="en-GB" sz="900">
            <a:solidFill>
              <a:schemeClr val="dk1"/>
            </a:solidFill>
            <a:effectLst/>
            <a:latin typeface="+mn-lt"/>
            <a:ea typeface="+mn-ea"/>
            <a:cs typeface="+mn-cs"/>
          </a:endParaRPr>
        </a:p>
        <a:p>
          <a:r>
            <a:rPr lang="en-GB" sz="900">
              <a:solidFill>
                <a:schemeClr val="dk1"/>
              </a:solidFill>
              <a:effectLst/>
              <a:latin typeface="+mn-lt"/>
              <a:ea typeface="+mn-ea"/>
              <a:cs typeface="+mn-cs"/>
            </a:rPr>
            <a:t>Where a proposal involves residential development, the details of the scheme must be entered. This requires: The Gross Internal Area (GIA) floorspace of the residential development in square metres, and the mix of units by tenure and size (bedroom numbers). The GIA floorspace in square metres for the mix of units must also be provided. If these details are not known, for example if the development is in outline stage, then you may provide the best estimates, and revise the details through the planning application process. </a:t>
          </a:r>
        </a:p>
        <a:p>
          <a:r>
            <a:rPr lang="en-GB" sz="900">
              <a:solidFill>
                <a:schemeClr val="dk1"/>
              </a:solidFill>
              <a:effectLst/>
              <a:latin typeface="+mn-lt"/>
              <a:ea typeface="+mn-ea"/>
              <a:cs typeface="+mn-cs"/>
            </a:rPr>
            <a:t> </a:t>
          </a:r>
        </a:p>
        <a:p>
          <a:r>
            <a:rPr lang="en-GB" sz="900">
              <a:solidFill>
                <a:schemeClr val="dk1"/>
              </a:solidFill>
              <a:effectLst/>
              <a:latin typeface="+mn-lt"/>
              <a:ea typeface="+mn-ea"/>
              <a:cs typeface="+mn-cs"/>
            </a:rPr>
            <a:t>The GIA is required in order to determine the development costs and the liability for provision of affordable housing. The definition for GIA measurements is provided by the Royal Institution of Chartered Surveyors (RICS) </a:t>
          </a:r>
        </a:p>
        <a:p>
          <a:endParaRPr lang="en-GB" sz="900">
            <a:solidFill>
              <a:schemeClr val="dk1"/>
            </a:solidFill>
            <a:effectLst/>
            <a:latin typeface="+mn-lt"/>
            <a:ea typeface="+mn-ea"/>
            <a:cs typeface="+mn-cs"/>
          </a:endParaRPr>
        </a:p>
        <a:p>
          <a:r>
            <a:rPr lang="en-GB" sz="900" b="1">
              <a:solidFill>
                <a:schemeClr val="dk1"/>
              </a:solidFill>
              <a:effectLst/>
              <a:latin typeface="+mn-lt"/>
              <a:ea typeface="+mn-ea"/>
              <a:cs typeface="+mn-cs"/>
            </a:rPr>
            <a:t>Development Inputs: Section 3: Other Development (Commercial)</a:t>
          </a:r>
          <a:endParaRPr lang="en-GB" sz="900">
            <a:solidFill>
              <a:schemeClr val="dk1"/>
            </a:solidFill>
            <a:effectLst/>
            <a:latin typeface="+mn-lt"/>
            <a:ea typeface="+mn-ea"/>
            <a:cs typeface="+mn-cs"/>
          </a:endParaRPr>
        </a:p>
        <a:p>
          <a:r>
            <a:rPr lang="en-GB" sz="900">
              <a:solidFill>
                <a:schemeClr val="dk1"/>
              </a:solidFill>
              <a:effectLst/>
              <a:latin typeface="+mn-lt"/>
              <a:ea typeface="+mn-ea"/>
              <a:cs typeface="+mn-cs"/>
            </a:rPr>
            <a:t>Where a development proposal includes a commercial element, commercial floorspace details must be completed. To complete the relevant section (section 3) you will need to provide details on the existing and proposed commercial floorspace (GIA) in square metres, as best aligned to the category of use. </a:t>
          </a:r>
        </a:p>
        <a:p>
          <a:r>
            <a:rPr lang="en-GB" sz="900">
              <a:solidFill>
                <a:schemeClr val="dk1"/>
              </a:solidFill>
              <a:effectLst/>
              <a:latin typeface="+mn-lt"/>
              <a:ea typeface="+mn-ea"/>
              <a:cs typeface="+mn-cs"/>
            </a:rPr>
            <a:t> </a:t>
          </a:r>
        </a:p>
        <a:p>
          <a:r>
            <a:rPr lang="en-GB" sz="900">
              <a:solidFill>
                <a:schemeClr val="dk1"/>
              </a:solidFill>
              <a:effectLst/>
              <a:latin typeface="+mn-lt"/>
              <a:ea typeface="+mn-ea"/>
              <a:cs typeface="+mn-cs"/>
            </a:rPr>
            <a:t>This section provides an estimate of the intensity of use by number of jobs provided, using estimates of floorspace to employee density ratios from the Homes &amp; Community Agency. If the proposed development includes hotel use, the number of beds spaces must also be entered.</a:t>
          </a:r>
        </a:p>
        <a:p>
          <a:endParaRPr lang="en-GB" sz="900">
            <a:solidFill>
              <a:schemeClr val="dk1"/>
            </a:solidFill>
            <a:effectLst/>
            <a:latin typeface="+mn-lt"/>
            <a:ea typeface="+mn-ea"/>
            <a:cs typeface="+mn-cs"/>
          </a:endParaRPr>
        </a:p>
        <a:p>
          <a:r>
            <a:rPr lang="en-GB" sz="900" b="1">
              <a:solidFill>
                <a:schemeClr val="dk1"/>
              </a:solidFill>
              <a:effectLst/>
              <a:latin typeface="+mn-lt"/>
              <a:ea typeface="+mn-ea"/>
              <a:cs typeface="+mn-cs"/>
            </a:rPr>
            <a:t>Development Inputs: Section 4: Other Development inputs</a:t>
          </a:r>
          <a:endParaRPr lang="en-GB" sz="900">
            <a:solidFill>
              <a:schemeClr val="dk1"/>
            </a:solidFill>
            <a:effectLst/>
            <a:latin typeface="+mn-lt"/>
            <a:ea typeface="+mn-ea"/>
            <a:cs typeface="+mn-cs"/>
          </a:endParaRPr>
        </a:p>
        <a:p>
          <a:r>
            <a:rPr lang="en-GB" sz="900">
              <a:solidFill>
                <a:schemeClr val="dk1"/>
              </a:solidFill>
              <a:effectLst/>
              <a:latin typeface="+mn-lt"/>
              <a:ea typeface="+mn-ea"/>
              <a:cs typeface="+mn-cs"/>
            </a:rPr>
            <a:t>The residential element of a major application is expected to achieve the Mayors zero carbon homes standard. Where it is demonstrated that a 100 percent reduction in emissions cannot be achieved on-site. The remaining regulated carbon emissions up to 100 per cent are to be offset through a contribution towards the Council’s carbon offset fund. To complete this section, you must insert the tonnes of carbon to be offset that cannot be offset onsite. This figure must be established through an energy statement. </a:t>
          </a:r>
        </a:p>
        <a:p>
          <a:r>
            <a:rPr lang="en-GB" sz="900">
              <a:solidFill>
                <a:schemeClr val="dk1"/>
              </a:solidFill>
              <a:effectLst/>
              <a:latin typeface="+mn-lt"/>
              <a:ea typeface="+mn-ea"/>
              <a:cs typeface="+mn-cs"/>
            </a:rPr>
            <a:t> </a:t>
          </a:r>
        </a:p>
        <a:p>
          <a:r>
            <a:rPr lang="en-GB" sz="900" b="1">
              <a:solidFill>
                <a:schemeClr val="dk1"/>
              </a:solidFill>
              <a:effectLst/>
              <a:latin typeface="+mn-lt"/>
              <a:ea typeface="+mn-ea"/>
              <a:cs typeface="+mn-cs"/>
            </a:rPr>
            <a:t>Development Inputs: Section 5: Development Costs</a:t>
          </a:r>
          <a:endParaRPr lang="en-GB" sz="900">
            <a:solidFill>
              <a:schemeClr val="dk1"/>
            </a:solidFill>
            <a:effectLst/>
            <a:latin typeface="+mn-lt"/>
            <a:ea typeface="+mn-ea"/>
            <a:cs typeface="+mn-cs"/>
          </a:endParaRPr>
        </a:p>
        <a:p>
          <a:r>
            <a:rPr lang="en-GB" sz="900">
              <a:solidFill>
                <a:schemeClr val="dk1"/>
              </a:solidFill>
              <a:effectLst/>
              <a:latin typeface="+mn-lt"/>
              <a:ea typeface="+mn-ea"/>
              <a:cs typeface="+mn-cs"/>
            </a:rPr>
            <a:t>Finally, certain planning obligations relate to development costs (e.g. public art or construction training). This information needs to be provided at section 4, as realistic as possible. The calculator will provide an estimate of development costs for both residential and commercial components of the scheme, and combine these where both are provided. </a:t>
          </a:r>
          <a:r>
            <a:rPr lang="en-GB" sz="900" b="1" u="sng">
              <a:solidFill>
                <a:schemeClr val="dk1"/>
              </a:solidFill>
              <a:effectLst/>
              <a:latin typeface="+mn-lt"/>
              <a:ea typeface="+mn-ea"/>
              <a:cs typeface="+mn-cs"/>
            </a:rPr>
            <a:t>This estimated total must be input into the blue box if accurate development costs are unknown</a:t>
          </a:r>
          <a:r>
            <a:rPr lang="en-GB" sz="900">
              <a:solidFill>
                <a:schemeClr val="dk1"/>
              </a:solidFill>
              <a:effectLst/>
              <a:latin typeface="+mn-lt"/>
              <a:ea typeface="+mn-ea"/>
              <a:cs typeface="+mn-cs"/>
            </a:rPr>
            <a:t>. If accurate development costs are known, and vary from the estimates, you must use these, and provide necessary evidence.</a:t>
          </a:r>
        </a:p>
        <a:p>
          <a:endParaRPr lang="en-GB" sz="900">
            <a:solidFill>
              <a:schemeClr val="dk1"/>
            </a:solidFill>
            <a:effectLst/>
            <a:latin typeface="+mn-lt"/>
            <a:ea typeface="+mn-ea"/>
            <a:cs typeface="+mn-cs"/>
          </a:endParaRPr>
        </a:p>
        <a:p>
          <a:r>
            <a:rPr lang="en-GB" sz="900" b="1" u="sng">
              <a:solidFill>
                <a:schemeClr val="dk1"/>
              </a:solidFill>
              <a:effectLst/>
              <a:latin typeface="+mn-lt"/>
              <a:ea typeface="+mn-ea"/>
              <a:cs typeface="+mn-cs"/>
            </a:rPr>
            <a:t>3. Planning Obligations Statement</a:t>
          </a:r>
          <a:endParaRPr lang="en-GB" sz="900">
            <a:solidFill>
              <a:schemeClr val="dk1"/>
            </a:solidFill>
            <a:effectLst/>
            <a:latin typeface="+mn-lt"/>
            <a:ea typeface="+mn-ea"/>
            <a:cs typeface="+mn-cs"/>
          </a:endParaRPr>
        </a:p>
        <a:p>
          <a:r>
            <a:rPr lang="en-GB" sz="900">
              <a:solidFill>
                <a:schemeClr val="dk1"/>
              </a:solidFill>
              <a:effectLst/>
              <a:latin typeface="+mn-lt"/>
              <a:ea typeface="+mn-ea"/>
              <a:cs typeface="+mn-cs"/>
            </a:rPr>
            <a:t>The Planning Contributions Statement, together with the summary information, is required to be submitted with a planning application.  The statement advises on the formulae based approach contributions, and their relevant heads of terms.</a:t>
          </a:r>
        </a:p>
        <a:p>
          <a:r>
            <a:rPr lang="en-GB" sz="900">
              <a:solidFill>
                <a:schemeClr val="dk1"/>
              </a:solidFill>
              <a:effectLst/>
              <a:latin typeface="+mn-lt"/>
              <a:ea typeface="+mn-ea"/>
              <a:cs typeface="+mn-cs"/>
            </a:rPr>
            <a:t>The document must be signed and dated and submitted for planning application validation purposes – see the Council’s Local List Validation requirements. </a:t>
          </a:r>
        </a:p>
        <a:p>
          <a:r>
            <a:rPr lang="en-GB" sz="900">
              <a:solidFill>
                <a:schemeClr val="dk1"/>
              </a:solidFill>
              <a:effectLst/>
              <a:latin typeface="+mn-lt"/>
              <a:ea typeface="+mn-ea"/>
              <a:cs typeface="+mn-cs"/>
            </a:rPr>
            <a:t>The SPD is available at </a:t>
          </a:r>
          <a:r>
            <a:rPr lang="en-GB" sz="900" u="sng">
              <a:solidFill>
                <a:schemeClr val="dk1"/>
              </a:solidFill>
              <a:effectLst/>
              <a:latin typeface="+mn-lt"/>
              <a:ea typeface="+mn-ea"/>
              <a:cs typeface="+mn-cs"/>
            </a:rPr>
            <a:t>https://www.rbkc.gov.uk/planning-and-building-control/planning-policy/section-106</a:t>
          </a:r>
          <a:r>
            <a:rPr lang="en-GB" sz="900">
              <a:solidFill>
                <a:schemeClr val="dk1"/>
              </a:solidFill>
              <a:effectLst/>
              <a:latin typeface="+mn-lt"/>
              <a:ea typeface="+mn-ea"/>
              <a:cs typeface="+mn-cs"/>
            </a:rPr>
            <a:t>. </a:t>
          </a:r>
        </a:p>
        <a:p>
          <a:endParaRPr lang="en-GB" sz="900">
            <a:solidFill>
              <a:schemeClr val="dk1"/>
            </a:solidFill>
            <a:effectLst/>
            <a:latin typeface="+mn-lt"/>
            <a:ea typeface="+mn-ea"/>
            <a:cs typeface="+mn-cs"/>
          </a:endParaRPr>
        </a:p>
        <a:p>
          <a:r>
            <a:rPr lang="en-GB" sz="900">
              <a:solidFill>
                <a:schemeClr val="dk1"/>
              </a:solidFill>
              <a:effectLst/>
              <a:latin typeface="+mn-lt"/>
              <a:ea typeface="+mn-ea"/>
              <a:cs typeface="+mn-cs"/>
            </a:rPr>
            <a:t>Should you need to discuss any of these points further, please contact the Planning Policy team on 020 7361 2732 or by email </a:t>
          </a:r>
          <a:r>
            <a:rPr lang="en-GB" sz="900" u="sng">
              <a:solidFill>
                <a:schemeClr val="dk1"/>
              </a:solidFill>
              <a:effectLst/>
              <a:latin typeface="+mn-lt"/>
              <a:ea typeface="+mn-ea"/>
              <a:cs typeface="+mn-cs"/>
            </a:rPr>
            <a:t>planningpolicy@rbkc.gov.uk</a:t>
          </a:r>
          <a:endParaRPr lang="en-GB" sz="900">
            <a:solidFill>
              <a:schemeClr val="dk1"/>
            </a:solidFill>
            <a:effectLst/>
            <a:latin typeface="+mn-lt"/>
            <a:ea typeface="+mn-ea"/>
            <a:cs typeface="+mn-cs"/>
          </a:endParaRPr>
        </a:p>
        <a:p>
          <a:endParaRPr lang="en-GB" sz="800">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rics.org/globalassets/rics-website/media/upholding-professional-standards/sector-standards/valuation/code-of-measuring-practice-6th-edition-rics.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london.gov.uk/sites/default/files/carbon_offsett_funds_guidance_2018.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35"/>
  <sheetViews>
    <sheetView showGridLines="0" tabSelected="1" zoomScale="55" zoomScaleNormal="55" workbookViewId="0">
      <selection activeCell="Y36" sqref="Y36"/>
    </sheetView>
  </sheetViews>
  <sheetFormatPr defaultColWidth="8.875" defaultRowHeight="15" x14ac:dyDescent="0.35"/>
  <cols>
    <col min="1" max="16384" width="8.875" style="606"/>
  </cols>
  <sheetData>
    <row r="1" spans="1:12" x14ac:dyDescent="0.35">
      <c r="A1" s="605"/>
    </row>
    <row r="2" spans="1:12" ht="15.45" thickBot="1" x14ac:dyDescent="0.4"/>
    <row r="3" spans="1:12" x14ac:dyDescent="0.35">
      <c r="B3" s="607"/>
      <c r="C3" s="608"/>
      <c r="D3" s="608"/>
      <c r="E3" s="608"/>
      <c r="F3" s="608"/>
      <c r="G3" s="608"/>
      <c r="H3" s="608"/>
      <c r="I3" s="608"/>
      <c r="J3" s="608"/>
      <c r="K3" s="609"/>
    </row>
    <row r="4" spans="1:12" x14ac:dyDescent="0.35">
      <c r="B4" s="610"/>
      <c r="K4" s="611"/>
    </row>
    <row r="5" spans="1:12" x14ac:dyDescent="0.35">
      <c r="B5" s="610"/>
      <c r="K5" s="611"/>
    </row>
    <row r="6" spans="1:12" x14ac:dyDescent="0.35">
      <c r="B6" s="610"/>
      <c r="K6" s="611"/>
    </row>
    <row r="7" spans="1:12" x14ac:dyDescent="0.35">
      <c r="B7" s="610"/>
      <c r="K7" s="611"/>
    </row>
    <row r="8" spans="1:12" x14ac:dyDescent="0.35">
      <c r="B8" s="610"/>
      <c r="H8" s="606" t="s">
        <v>0</v>
      </c>
      <c r="K8" s="611"/>
    </row>
    <row r="9" spans="1:12" x14ac:dyDescent="0.35">
      <c r="B9" s="610"/>
      <c r="K9" s="611"/>
    </row>
    <row r="10" spans="1:12" ht="15.45" x14ac:dyDescent="0.4">
      <c r="B10" s="610"/>
      <c r="K10" s="611"/>
      <c r="L10" s="612"/>
    </row>
    <row r="11" spans="1:12" x14ac:dyDescent="0.35">
      <c r="B11" s="610"/>
      <c r="K11" s="611"/>
    </row>
    <row r="12" spans="1:12" x14ac:dyDescent="0.35">
      <c r="B12" s="610"/>
      <c r="K12" s="611"/>
    </row>
    <row r="13" spans="1:12" x14ac:dyDescent="0.35">
      <c r="B13" s="610"/>
      <c r="K13" s="611"/>
    </row>
    <row r="14" spans="1:12" x14ac:dyDescent="0.35">
      <c r="B14" s="610"/>
      <c r="K14" s="611"/>
    </row>
    <row r="15" spans="1:12" x14ac:dyDescent="0.35">
      <c r="B15" s="610"/>
      <c r="K15" s="611"/>
    </row>
    <row r="16" spans="1:12" x14ac:dyDescent="0.35">
      <c r="B16" s="610"/>
      <c r="F16" s="606" t="s">
        <v>1</v>
      </c>
      <c r="K16" s="611"/>
    </row>
    <row r="17" spans="2:11" x14ac:dyDescent="0.35">
      <c r="B17" s="610"/>
      <c r="K17" s="611"/>
    </row>
    <row r="18" spans="2:11" x14ac:dyDescent="0.35">
      <c r="B18" s="610"/>
      <c r="K18" s="611"/>
    </row>
    <row r="19" spans="2:11" x14ac:dyDescent="0.35">
      <c r="B19" s="610"/>
      <c r="K19" s="611"/>
    </row>
    <row r="20" spans="2:11" x14ac:dyDescent="0.35">
      <c r="B20" s="610"/>
      <c r="K20" s="611"/>
    </row>
    <row r="21" spans="2:11" x14ac:dyDescent="0.35">
      <c r="B21" s="610"/>
      <c r="K21" s="611"/>
    </row>
    <row r="22" spans="2:11" x14ac:dyDescent="0.35">
      <c r="B22" s="610"/>
      <c r="K22" s="611"/>
    </row>
    <row r="23" spans="2:11" x14ac:dyDescent="0.35">
      <c r="B23" s="610"/>
      <c r="K23" s="611"/>
    </row>
    <row r="24" spans="2:11" x14ac:dyDescent="0.35">
      <c r="B24" s="610"/>
      <c r="K24" s="611"/>
    </row>
    <row r="25" spans="2:11" x14ac:dyDescent="0.35">
      <c r="B25" s="610"/>
      <c r="K25" s="611"/>
    </row>
    <row r="26" spans="2:11" x14ac:dyDescent="0.35">
      <c r="B26" s="610"/>
      <c r="K26" s="611"/>
    </row>
    <row r="27" spans="2:11" x14ac:dyDescent="0.35">
      <c r="B27" s="610"/>
      <c r="K27" s="611"/>
    </row>
    <row r="28" spans="2:11" x14ac:dyDescent="0.35">
      <c r="B28" s="610"/>
      <c r="K28" s="611"/>
    </row>
    <row r="29" spans="2:11" x14ac:dyDescent="0.35">
      <c r="B29" s="610"/>
      <c r="K29" s="611"/>
    </row>
    <row r="30" spans="2:11" x14ac:dyDescent="0.35">
      <c r="B30" s="610"/>
      <c r="K30" s="611"/>
    </row>
    <row r="31" spans="2:11" x14ac:dyDescent="0.35">
      <c r="B31" s="610"/>
      <c r="K31" s="611"/>
    </row>
    <row r="32" spans="2:11" x14ac:dyDescent="0.35">
      <c r="B32" s="610"/>
      <c r="K32" s="611"/>
    </row>
    <row r="33" spans="2:11" x14ac:dyDescent="0.35">
      <c r="B33" s="610"/>
      <c r="K33" s="611"/>
    </row>
    <row r="34" spans="2:11" x14ac:dyDescent="0.35">
      <c r="B34" s="610"/>
      <c r="K34" s="611"/>
    </row>
    <row r="35" spans="2:11" ht="15.45" thickBot="1" x14ac:dyDescent="0.4">
      <c r="B35" s="613"/>
      <c r="C35" s="614"/>
      <c r="D35" s="614"/>
      <c r="E35" s="614"/>
      <c r="F35" s="614"/>
      <c r="G35" s="614"/>
      <c r="H35" s="614"/>
      <c r="I35" s="614"/>
      <c r="J35" s="614"/>
      <c r="K35" s="615"/>
    </row>
  </sheetData>
  <sheetProtection algorithmName="SHA-512" hashValue="fWsRJdhhsHgoTYrHhxuCC4b8WEowa0Rv9kYsK1xOaxD1gwuyS7ujPE/s7MDMfqzPcj0Pq8BITB/bI9+2//aDMQ==" saltValue="+IGtCxt7VxzyhYwTZR4APg==" spinCount="100000" sheet="1" selectLockedCells="1"/>
  <pageMargins left="0.70866141732283472" right="0.70866141732283472" top="0.74803149606299213" bottom="0.74803149606299213" header="0.31496062992125984" footer="0.31496062992125984"/>
  <pageSetup paperSize="9" scale="74"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7"/>
  <sheetViews>
    <sheetView workbookViewId="0">
      <selection activeCell="A11" sqref="A11:C11"/>
    </sheetView>
  </sheetViews>
  <sheetFormatPr defaultColWidth="8.875" defaultRowHeight="15" x14ac:dyDescent="0.35"/>
  <cols>
    <col min="1" max="1" width="25" style="56" customWidth="1"/>
    <col min="2" max="2" width="18" style="56" customWidth="1"/>
    <col min="3" max="3" width="32.875" style="56" customWidth="1"/>
    <col min="4" max="16384" width="8.875" style="56"/>
  </cols>
  <sheetData>
    <row r="1" spans="1:4" ht="17.600000000000001" x14ac:dyDescent="0.4">
      <c r="A1" s="55" t="s">
        <v>378</v>
      </c>
      <c r="D1" s="85" t="s">
        <v>379</v>
      </c>
    </row>
    <row r="3" spans="1:4" ht="17.600000000000001" x14ac:dyDescent="0.4">
      <c r="A3" s="57" t="s">
        <v>339</v>
      </c>
      <c r="C3" s="48" t="e">
        <f>C27</f>
        <v>#VALUE!</v>
      </c>
    </row>
    <row r="5" spans="1:4" ht="15.45" x14ac:dyDescent="0.4">
      <c r="A5" s="58" t="s">
        <v>96</v>
      </c>
    </row>
    <row r="6" spans="1:4" x14ac:dyDescent="0.35">
      <c r="A6" s="59"/>
    </row>
    <row r="7" spans="1:4" x14ac:dyDescent="0.35">
      <c r="A7" s="56" t="s">
        <v>91</v>
      </c>
      <c r="B7" s="56" t="s">
        <v>97</v>
      </c>
      <c r="C7" s="62">
        <f>'Development Inputs'!D55</f>
        <v>0</v>
      </c>
      <c r="D7" s="56" t="str">
        <f>IF(C7&lt;10,"No","Yes")</f>
        <v>No</v>
      </c>
    </row>
    <row r="8" spans="1:4" x14ac:dyDescent="0.35">
      <c r="A8" s="56" t="s">
        <v>380</v>
      </c>
      <c r="B8" s="56" t="s">
        <v>381</v>
      </c>
      <c r="C8" s="56">
        <f>'Development Inputs'!C24</f>
        <v>0</v>
      </c>
      <c r="D8" s="56" t="str">
        <f>IF(C8&lt;0.5,"No", "Yes")</f>
        <v>No</v>
      </c>
    </row>
    <row r="9" spans="1:4" x14ac:dyDescent="0.35">
      <c r="A9" s="56" t="s">
        <v>92</v>
      </c>
      <c r="B9" s="56" t="s">
        <v>344</v>
      </c>
      <c r="C9" s="63">
        <f>'Development Inputs'!F94</f>
        <v>0</v>
      </c>
      <c r="D9" s="56" t="str">
        <f>IF(C9&lt;1000,"No","Yes")</f>
        <v>No</v>
      </c>
    </row>
    <row r="10" spans="1:4" x14ac:dyDescent="0.35">
      <c r="C10" s="63"/>
    </row>
    <row r="11" spans="1:4" ht="122.25" customHeight="1" x14ac:dyDescent="0.35">
      <c r="A11" s="646" t="s">
        <v>382</v>
      </c>
      <c r="B11" s="642"/>
      <c r="C11" s="642"/>
      <c r="D11" s="64" t="str">
        <f>IF(COUNTIF(D7:D9,"Yes"),"Yes","No")</f>
        <v>No</v>
      </c>
    </row>
    <row r="12" spans="1:4" x14ac:dyDescent="0.35">
      <c r="A12" s="59"/>
      <c r="D12" s="64"/>
    </row>
    <row r="13" spans="1:4" ht="15.45" x14ac:dyDescent="0.4">
      <c r="A13" s="58" t="s">
        <v>105</v>
      </c>
      <c r="D13" s="72"/>
    </row>
    <row r="14" spans="1:4" ht="15.45" x14ac:dyDescent="0.4">
      <c r="A14" s="58"/>
      <c r="D14" s="72"/>
    </row>
    <row r="15" spans="1:4" ht="53.25" customHeight="1" x14ac:dyDescent="0.35">
      <c r="A15" s="646" t="s">
        <v>383</v>
      </c>
      <c r="B15" s="642"/>
      <c r="C15" s="642"/>
      <c r="D15" s="76"/>
    </row>
    <row r="17" spans="1:3" ht="15.45" x14ac:dyDescent="0.4">
      <c r="A17" s="58" t="s">
        <v>384</v>
      </c>
    </row>
    <row r="19" spans="1:3" x14ac:dyDescent="0.35">
      <c r="A19" s="60" t="s">
        <v>385</v>
      </c>
    </row>
    <row r="21" spans="1:3" ht="15.45" x14ac:dyDescent="0.4">
      <c r="A21" s="58" t="s">
        <v>109</v>
      </c>
    </row>
    <row r="23" spans="1:3" ht="95.25" customHeight="1" x14ac:dyDescent="0.35">
      <c r="A23" s="86" t="s">
        <v>110</v>
      </c>
      <c r="B23" s="73" t="s">
        <v>386</v>
      </c>
      <c r="C23" s="87">
        <f>'Training &amp; Emp Jobs Target'!B41</f>
        <v>0</v>
      </c>
    </row>
    <row r="24" spans="1:3" x14ac:dyDescent="0.35">
      <c r="A24" s="88"/>
      <c r="B24" s="89" t="s">
        <v>387</v>
      </c>
      <c r="C24" s="90"/>
    </row>
    <row r="25" spans="1:3" ht="123.75" customHeight="1" x14ac:dyDescent="0.35">
      <c r="A25" s="86" t="s">
        <v>113</v>
      </c>
      <c r="B25" s="73" t="s">
        <v>388</v>
      </c>
      <c r="C25" s="226" t="s">
        <v>389</v>
      </c>
    </row>
    <row r="26" spans="1:3" x14ac:dyDescent="0.35">
      <c r="A26" s="88"/>
      <c r="B26" s="89" t="s">
        <v>112</v>
      </c>
    </row>
    <row r="27" spans="1:3" x14ac:dyDescent="0.35">
      <c r="A27" s="86" t="s">
        <v>390</v>
      </c>
      <c r="B27" s="91">
        <v>7000</v>
      </c>
      <c r="C27" s="261" t="e">
        <f>C25*B27</f>
        <v>#VALUE!</v>
      </c>
    </row>
  </sheetData>
  <mergeCells count="2">
    <mergeCell ref="A11:C11"/>
    <mergeCell ref="A15:C15"/>
  </mergeCells>
  <conditionalFormatting sqref="D7:D10">
    <cfRule type="containsText" dxfId="17" priority="1" operator="containsText" text="Yes">
      <formula>NOT(ISERROR(SEARCH("Yes",D7)))</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2"/>
  <sheetViews>
    <sheetView workbookViewId="0">
      <selection activeCell="E7" sqref="E7"/>
    </sheetView>
  </sheetViews>
  <sheetFormatPr defaultColWidth="8.875" defaultRowHeight="15" x14ac:dyDescent="0.35"/>
  <cols>
    <col min="1" max="1" width="25.6875" style="147" customWidth="1"/>
    <col min="2" max="2" width="19.4375" style="147" customWidth="1"/>
    <col min="3" max="3" width="16.125" style="147" customWidth="1"/>
    <col min="4" max="4" width="11.4375" style="147" customWidth="1"/>
    <col min="5" max="5" width="11.6875" style="147" customWidth="1"/>
    <col min="6" max="16384" width="8.875" style="147"/>
  </cols>
  <sheetData>
    <row r="1" spans="1:6" ht="17.600000000000001" x14ac:dyDescent="0.4">
      <c r="A1" s="154" t="s">
        <v>391</v>
      </c>
      <c r="E1" s="147" t="s">
        <v>392</v>
      </c>
    </row>
    <row r="3" spans="1:6" ht="17.600000000000001" x14ac:dyDescent="0.4">
      <c r="A3" s="155" t="s">
        <v>339</v>
      </c>
      <c r="C3" s="245">
        <f>IF(E7="Yes",C45,0)</f>
        <v>0</v>
      </c>
    </row>
    <row r="5" spans="1:6" ht="15.45" x14ac:dyDescent="0.4">
      <c r="A5" s="156" t="s">
        <v>96</v>
      </c>
    </row>
    <row r="6" spans="1:6" x14ac:dyDescent="0.35">
      <c r="A6" s="157"/>
    </row>
    <row r="7" spans="1:6" x14ac:dyDescent="0.35">
      <c r="A7" s="164" t="s">
        <v>91</v>
      </c>
      <c r="B7" s="158" t="s">
        <v>97</v>
      </c>
      <c r="C7" s="232">
        <f>'Development Inputs'!D55</f>
        <v>0</v>
      </c>
      <c r="D7" s="158" t="str">
        <f>IF(C7&lt;10,"No","Yes")</f>
        <v>No</v>
      </c>
      <c r="E7" s="146" t="str">
        <f>IF(COUNTIF(D7:D12,"Yes"),"Yes","No")</f>
        <v>No</v>
      </c>
    </row>
    <row r="8" spans="1:6" ht="30" x14ac:dyDescent="0.35">
      <c r="A8" s="164" t="s">
        <v>340</v>
      </c>
      <c r="B8" s="158" t="s">
        <v>99</v>
      </c>
      <c r="C8" s="158">
        <f>'Development Inputs'!C24</f>
        <v>0</v>
      </c>
      <c r="D8" s="158" t="str">
        <f>IF(C8&lt;0.5,"No", "Yes")</f>
        <v>No</v>
      </c>
    </row>
    <row r="9" spans="1:6" ht="30" x14ac:dyDescent="0.35">
      <c r="A9" s="164" t="s">
        <v>341</v>
      </c>
      <c r="B9" s="158" t="s">
        <v>342</v>
      </c>
      <c r="C9" s="158">
        <f>'Development Inputs'!C24</f>
        <v>0</v>
      </c>
      <c r="D9" s="158" t="str">
        <f>IF(C9&lt;1,"No", "Yes")</f>
        <v>No</v>
      </c>
    </row>
    <row r="10" spans="1:6" ht="30" x14ac:dyDescent="0.35">
      <c r="A10" s="164" t="s">
        <v>343</v>
      </c>
      <c r="B10" s="158" t="s">
        <v>344</v>
      </c>
      <c r="C10" s="160">
        <f>'Development Inputs'!F94</f>
        <v>0</v>
      </c>
      <c r="D10" s="158" t="str">
        <f>IF(C10&lt;1000,"No","Yes")</f>
        <v>No</v>
      </c>
      <c r="E10" s="147">
        <f>0.001*C10</f>
        <v>0</v>
      </c>
      <c r="F10" s="147" t="s">
        <v>393</v>
      </c>
    </row>
    <row r="11" spans="1:6" ht="30" x14ac:dyDescent="0.35">
      <c r="A11" s="164" t="s">
        <v>345</v>
      </c>
      <c r="B11" s="158" t="s">
        <v>344</v>
      </c>
      <c r="C11" s="160">
        <f>'Development Inputs'!E94</f>
        <v>0</v>
      </c>
      <c r="D11" s="158" t="str">
        <f>IF(C11&lt;1000,"No","Yes")</f>
        <v>No</v>
      </c>
    </row>
    <row r="12" spans="1:6" x14ac:dyDescent="0.35">
      <c r="A12" s="164" t="s">
        <v>329</v>
      </c>
      <c r="B12" s="158" t="s">
        <v>394</v>
      </c>
      <c r="C12" s="246">
        <f>'Development Inputs'!C104</f>
        <v>0</v>
      </c>
      <c r="D12" s="158" t="str">
        <f>IF(C12&lt;30000000,"No","Yes")</f>
        <v>No</v>
      </c>
    </row>
    <row r="13" spans="1:6" x14ac:dyDescent="0.35">
      <c r="C13" s="162"/>
    </row>
    <row r="14" spans="1:6" ht="109.5" customHeight="1" x14ac:dyDescent="0.35">
      <c r="A14" s="692" t="s">
        <v>395</v>
      </c>
      <c r="B14" s="693"/>
      <c r="C14" s="693"/>
    </row>
    <row r="15" spans="1:6" ht="29.25" customHeight="1" x14ac:dyDescent="0.35">
      <c r="A15" s="163" t="s">
        <v>396</v>
      </c>
      <c r="D15" s="146"/>
    </row>
    <row r="16" spans="1:6" ht="15.45" x14ac:dyDescent="0.4">
      <c r="A16" s="156" t="s">
        <v>105</v>
      </c>
      <c r="D16" s="148"/>
    </row>
    <row r="17" spans="1:12" ht="15.45" x14ac:dyDescent="0.4">
      <c r="A17" s="156"/>
      <c r="D17" s="148"/>
    </row>
    <row r="18" spans="1:12" ht="33" customHeight="1" x14ac:dyDescent="0.35">
      <c r="A18" s="693" t="s">
        <v>397</v>
      </c>
      <c r="B18" s="693"/>
      <c r="C18" s="693"/>
      <c r="D18" s="228"/>
    </row>
    <row r="19" spans="1:12" ht="34.5" customHeight="1" x14ac:dyDescent="0.35">
      <c r="A19" s="693" t="s">
        <v>398</v>
      </c>
      <c r="B19" s="693"/>
      <c r="C19" s="693"/>
      <c r="D19" s="228"/>
    </row>
    <row r="20" spans="1:12" ht="36" customHeight="1" x14ac:dyDescent="0.35">
      <c r="A20" s="693" t="s">
        <v>399</v>
      </c>
      <c r="B20" s="693"/>
      <c r="C20" s="693"/>
      <c r="D20" s="228"/>
    </row>
    <row r="21" spans="1:12" ht="17.600000000000001" x14ac:dyDescent="0.35">
      <c r="A21" s="630"/>
      <c r="B21" s="630"/>
      <c r="C21" s="630"/>
      <c r="D21" s="228"/>
    </row>
    <row r="22" spans="1:12" ht="48.75" customHeight="1" x14ac:dyDescent="0.35">
      <c r="A22" s="693" t="s">
        <v>400</v>
      </c>
      <c r="B22" s="693"/>
      <c r="C22" s="693"/>
      <c r="D22" s="227"/>
    </row>
    <row r="23" spans="1:12" x14ac:dyDescent="0.35">
      <c r="A23" s="630"/>
      <c r="B23" s="630"/>
      <c r="C23" s="630"/>
    </row>
    <row r="24" spans="1:12" ht="15.45" x14ac:dyDescent="0.4">
      <c r="A24" s="156" t="s">
        <v>384</v>
      </c>
    </row>
    <row r="25" spans="1:12" ht="15.45" x14ac:dyDescent="0.4">
      <c r="A25" s="156"/>
    </row>
    <row r="26" spans="1:12" x14ac:dyDescent="0.35">
      <c r="A26" s="158" t="s">
        <v>401</v>
      </c>
      <c r="B26" s="160">
        <v>3500</v>
      </c>
    </row>
    <row r="27" spans="1:12" ht="15.45" x14ac:dyDescent="0.4">
      <c r="A27" s="156"/>
    </row>
    <row r="28" spans="1:12" ht="15.45" x14ac:dyDescent="0.4">
      <c r="A28" s="229"/>
      <c r="B28" s="230" t="s">
        <v>402</v>
      </c>
      <c r="C28" s="231" t="s">
        <v>27</v>
      </c>
      <c r="L28" s="161"/>
    </row>
    <row r="29" spans="1:12" x14ac:dyDescent="0.35">
      <c r="A29" s="158" t="s">
        <v>403</v>
      </c>
      <c r="B29" s="160">
        <f>'Development Inputs'!F94</f>
        <v>0</v>
      </c>
      <c r="C29" s="231" t="s">
        <v>55</v>
      </c>
    </row>
    <row r="30" spans="1:12" x14ac:dyDescent="0.35">
      <c r="A30" s="158" t="s">
        <v>404</v>
      </c>
      <c r="B30" s="160">
        <f>'Development Inputs'!C28</f>
        <v>0</v>
      </c>
      <c r="C30" s="160">
        <f>C7</f>
        <v>0</v>
      </c>
    </row>
    <row r="31" spans="1:12" x14ac:dyDescent="0.35">
      <c r="B31" s="162"/>
      <c r="C31" s="162"/>
    </row>
    <row r="32" spans="1:12" x14ac:dyDescent="0.35">
      <c r="A32" s="158" t="s">
        <v>405</v>
      </c>
      <c r="B32" s="160">
        <v>1500</v>
      </c>
      <c r="C32" s="231" t="s">
        <v>55</v>
      </c>
    </row>
    <row r="33" spans="1:8" x14ac:dyDescent="0.35">
      <c r="A33" s="158" t="s">
        <v>406</v>
      </c>
      <c r="B33" s="160">
        <v>1000</v>
      </c>
      <c r="C33" s="160">
        <v>20</v>
      </c>
    </row>
    <row r="34" spans="1:8" x14ac:dyDescent="0.35">
      <c r="A34" s="158" t="s">
        <v>407</v>
      </c>
      <c r="B34" s="160">
        <v>1000</v>
      </c>
      <c r="C34" s="160">
        <v>20</v>
      </c>
    </row>
    <row r="36" spans="1:8" ht="15.45" x14ac:dyDescent="0.4">
      <c r="A36" s="156" t="s">
        <v>109</v>
      </c>
      <c r="C36" s="233"/>
      <c r="D36" s="234" t="s">
        <v>408</v>
      </c>
      <c r="E36" s="234"/>
    </row>
    <row r="37" spans="1:8" x14ac:dyDescent="0.35">
      <c r="A37" s="158"/>
      <c r="B37" s="158" t="s">
        <v>409</v>
      </c>
      <c r="C37" s="235" t="s">
        <v>410</v>
      </c>
      <c r="D37" s="158" t="s">
        <v>80</v>
      </c>
      <c r="E37" s="158" t="s">
        <v>411</v>
      </c>
    </row>
    <row r="38" spans="1:8" x14ac:dyDescent="0.35">
      <c r="A38" s="158" t="s">
        <v>412</v>
      </c>
      <c r="B38" s="160">
        <f>B29/B32</f>
        <v>0</v>
      </c>
      <c r="C38" s="237">
        <f>B30/B32</f>
        <v>0</v>
      </c>
      <c r="D38" s="236">
        <f>B38+C38</f>
        <v>0</v>
      </c>
      <c r="E38" s="160" t="s">
        <v>413</v>
      </c>
      <c r="F38" s="238"/>
      <c r="G38" s="149"/>
      <c r="H38" s="162"/>
    </row>
    <row r="39" spans="1:8" x14ac:dyDescent="0.35">
      <c r="A39" s="158" t="s">
        <v>414</v>
      </c>
      <c r="B39" s="160">
        <f>B29/B33</f>
        <v>0</v>
      </c>
      <c r="C39" s="239">
        <f>C30/C33</f>
        <v>0</v>
      </c>
      <c r="D39" s="236">
        <f>B39+C39</f>
        <v>0</v>
      </c>
      <c r="E39" s="160" t="s">
        <v>413</v>
      </c>
      <c r="F39" s="238"/>
      <c r="G39" s="149"/>
      <c r="H39" s="162"/>
    </row>
    <row r="40" spans="1:8" x14ac:dyDescent="0.35">
      <c r="A40" s="158" t="s">
        <v>415</v>
      </c>
      <c r="B40" s="160">
        <f>B29/B34</f>
        <v>0</v>
      </c>
      <c r="C40" s="239">
        <f>C30/C34</f>
        <v>0</v>
      </c>
      <c r="D40" s="236">
        <f>B40+C40</f>
        <v>0</v>
      </c>
      <c r="E40" s="160" t="s">
        <v>413</v>
      </c>
      <c r="F40" s="238"/>
      <c r="G40" s="149"/>
      <c r="H40" s="162"/>
    </row>
    <row r="41" spans="1:8" ht="15.45" x14ac:dyDescent="0.4">
      <c r="A41" s="158"/>
      <c r="B41" s="160">
        <f>SUM(B38:B40)</f>
        <v>0</v>
      </c>
      <c r="C41" s="434">
        <f>SUM(C38:C40)</f>
        <v>0</v>
      </c>
      <c r="D41" s="435">
        <f>SUM(D38:D40)</f>
        <v>0</v>
      </c>
      <c r="E41" s="160">
        <f>ROUNDDOWN(D41,0)</f>
        <v>0</v>
      </c>
      <c r="F41" s="162"/>
      <c r="G41" s="149"/>
    </row>
    <row r="43" spans="1:8" ht="45" x14ac:dyDescent="0.35">
      <c r="A43" s="164" t="s">
        <v>110</v>
      </c>
      <c r="B43" s="247" t="s">
        <v>416</v>
      </c>
      <c r="C43" s="160">
        <f>E41</f>
        <v>0</v>
      </c>
      <c r="F43" s="175"/>
      <c r="G43" s="240"/>
      <c r="H43" s="149"/>
    </row>
    <row r="44" spans="1:8" x14ac:dyDescent="0.35">
      <c r="A44" s="164"/>
      <c r="B44" s="247" t="s">
        <v>417</v>
      </c>
      <c r="C44" s="160"/>
      <c r="F44" s="175"/>
      <c r="G44" s="240"/>
    </row>
    <row r="45" spans="1:8" ht="15.45" x14ac:dyDescent="0.4">
      <c r="A45" s="164" t="s">
        <v>113</v>
      </c>
      <c r="B45" s="248">
        <f>B26</f>
        <v>3500</v>
      </c>
      <c r="C45" s="241">
        <f>C43*B45</f>
        <v>0</v>
      </c>
      <c r="F45" s="175"/>
      <c r="G45" s="240"/>
    </row>
    <row r="46" spans="1:8" x14ac:dyDescent="0.35">
      <c r="A46" s="175"/>
      <c r="B46" s="175"/>
    </row>
    <row r="47" spans="1:8" x14ac:dyDescent="0.35">
      <c r="A47" s="175"/>
      <c r="B47" s="175"/>
    </row>
    <row r="48" spans="1:8" x14ac:dyDescent="0.35">
      <c r="A48" s="630"/>
      <c r="B48" s="175"/>
    </row>
    <row r="49" spans="1:3" ht="20.25" customHeight="1" x14ac:dyDescent="0.35">
      <c r="A49" s="691" t="s">
        <v>418</v>
      </c>
      <c r="B49" s="691"/>
      <c r="C49" s="691"/>
    </row>
    <row r="50" spans="1:3" x14ac:dyDescent="0.35">
      <c r="A50" s="629"/>
      <c r="B50" s="242"/>
      <c r="C50" s="243"/>
    </row>
    <row r="51" spans="1:3" ht="49.5" customHeight="1" x14ac:dyDescent="0.35">
      <c r="A51" s="691" t="s">
        <v>419</v>
      </c>
      <c r="B51" s="691"/>
      <c r="C51" s="691"/>
    </row>
    <row r="52" spans="1:3" x14ac:dyDescent="0.35">
      <c r="A52" s="244"/>
    </row>
  </sheetData>
  <mergeCells count="7">
    <mergeCell ref="A51:C51"/>
    <mergeCell ref="A14:C14"/>
    <mergeCell ref="A18:C18"/>
    <mergeCell ref="A22:C22"/>
    <mergeCell ref="A19:C19"/>
    <mergeCell ref="A20:C20"/>
    <mergeCell ref="A49:C49"/>
  </mergeCells>
  <conditionalFormatting sqref="D7:D13">
    <cfRule type="containsText" dxfId="16" priority="1" operator="containsText" text="Yes">
      <formula>NOT(ISERROR(SEARCH("Yes",D7)))</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9"/>
  <sheetViews>
    <sheetView topLeftCell="A25" workbookViewId="0">
      <selection activeCell="D45" sqref="D45"/>
    </sheetView>
  </sheetViews>
  <sheetFormatPr defaultColWidth="8.875" defaultRowHeight="15" x14ac:dyDescent="0.35"/>
  <cols>
    <col min="1" max="1" width="22.6875" style="56" customWidth="1"/>
    <col min="2" max="2" width="17.875" style="56" customWidth="1"/>
    <col min="3" max="3" width="13.25" style="56" bestFit="1" customWidth="1"/>
    <col min="4" max="16384" width="8.875" style="56"/>
  </cols>
  <sheetData>
    <row r="1" spans="1:6" ht="17.600000000000001" x14ac:dyDescent="0.4">
      <c r="A1" s="55" t="s">
        <v>420</v>
      </c>
      <c r="E1" s="85"/>
      <c r="F1" s="60" t="s">
        <v>421</v>
      </c>
    </row>
    <row r="3" spans="1:6" ht="17.600000000000001" x14ac:dyDescent="0.4">
      <c r="A3" s="57" t="s">
        <v>339</v>
      </c>
      <c r="C3" s="253">
        <f>IF(E7="Yes",C29,0)</f>
        <v>0</v>
      </c>
    </row>
    <row r="4" spans="1:6" x14ac:dyDescent="0.35">
      <c r="F4" s="254"/>
    </row>
    <row r="5" spans="1:6" ht="15.45" x14ac:dyDescent="0.4">
      <c r="A5" s="58" t="s">
        <v>96</v>
      </c>
    </row>
    <row r="6" spans="1:6" x14ac:dyDescent="0.35">
      <c r="A6" s="59"/>
    </row>
    <row r="7" spans="1:6" x14ac:dyDescent="0.35">
      <c r="A7" s="97" t="s">
        <v>91</v>
      </c>
      <c r="B7" s="95" t="s">
        <v>97</v>
      </c>
      <c r="C7" s="96">
        <f>'Development Inputs'!D55</f>
        <v>0</v>
      </c>
      <c r="D7" s="97" t="str">
        <f>IF(C7&lt;10,"No","Yes")</f>
        <v>No</v>
      </c>
      <c r="E7" s="146" t="str">
        <f>IF(COUNTIF(D7:D12,"Yes"),"Yes","No")</f>
        <v>No</v>
      </c>
    </row>
    <row r="8" spans="1:6" ht="30" x14ac:dyDescent="0.35">
      <c r="A8" s="164" t="s">
        <v>340</v>
      </c>
      <c r="B8" s="98" t="s">
        <v>99</v>
      </c>
      <c r="C8" s="65">
        <f>'Development Inputs'!C24</f>
        <v>0</v>
      </c>
      <c r="D8" s="97" t="str">
        <f>IF(C8&lt;0.5,"No", "Yes")</f>
        <v>No</v>
      </c>
    </row>
    <row r="9" spans="1:6" ht="45" x14ac:dyDescent="0.35">
      <c r="A9" s="164" t="s">
        <v>341</v>
      </c>
      <c r="B9" s="98" t="s">
        <v>422</v>
      </c>
      <c r="C9" s="65">
        <f>'Development Inputs'!C24</f>
        <v>0</v>
      </c>
      <c r="D9" s="97" t="str">
        <f>IF(C9&lt;1,"No", "Yes")</f>
        <v>No</v>
      </c>
    </row>
    <row r="10" spans="1:6" ht="30" x14ac:dyDescent="0.35">
      <c r="A10" s="164" t="s">
        <v>343</v>
      </c>
      <c r="B10" s="95" t="s">
        <v>344</v>
      </c>
      <c r="C10" s="93">
        <f>'Development Inputs'!F94</f>
        <v>0</v>
      </c>
      <c r="D10" s="97" t="str">
        <f>IF(C10&lt;1000,"No","Yes")</f>
        <v>No</v>
      </c>
      <c r="F10" s="60"/>
    </row>
    <row r="11" spans="1:6" ht="30" x14ac:dyDescent="0.35">
      <c r="A11" s="164" t="s">
        <v>345</v>
      </c>
      <c r="B11" s="98" t="s">
        <v>344</v>
      </c>
      <c r="C11" s="93">
        <f>'Development Inputs'!E94</f>
        <v>0</v>
      </c>
      <c r="D11" s="97" t="str">
        <f>IF(C11&lt;1000,"No","Yes")</f>
        <v>No</v>
      </c>
      <c r="F11" s="60"/>
    </row>
    <row r="12" spans="1:6" x14ac:dyDescent="0.35">
      <c r="A12" s="65" t="s">
        <v>423</v>
      </c>
      <c r="B12" s="98" t="s">
        <v>424</v>
      </c>
      <c r="C12" s="262">
        <f>'Development Inputs'!G94</f>
        <v>0</v>
      </c>
      <c r="D12" s="158" t="str">
        <f>IF(C12&lt;50,"No","Yes")</f>
        <v>No</v>
      </c>
    </row>
    <row r="13" spans="1:6" x14ac:dyDescent="0.35">
      <c r="C13" s="63"/>
      <c r="D13" s="147"/>
    </row>
    <row r="14" spans="1:6" x14ac:dyDescent="0.35">
      <c r="C14" s="63"/>
      <c r="D14" s="147"/>
    </row>
    <row r="15" spans="1:6" ht="103.5" customHeight="1" x14ac:dyDescent="0.35">
      <c r="A15" s="646" t="s">
        <v>425</v>
      </c>
      <c r="B15" s="642"/>
      <c r="C15" s="642"/>
    </row>
    <row r="16" spans="1:6" x14ac:dyDescent="0.35">
      <c r="A16" s="109"/>
      <c r="B16" s="626"/>
      <c r="C16" s="626"/>
      <c r="D16" s="64"/>
    </row>
    <row r="17" spans="1:4" ht="15.45" x14ac:dyDescent="0.4">
      <c r="A17" s="58" t="s">
        <v>384</v>
      </c>
      <c r="B17" s="626"/>
      <c r="C17" s="626"/>
      <c r="D17" s="64"/>
    </row>
    <row r="18" spans="1:4" x14ac:dyDescent="0.35">
      <c r="A18" s="109"/>
      <c r="B18" s="626"/>
      <c r="C18" s="626"/>
      <c r="D18" s="64"/>
    </row>
    <row r="19" spans="1:4" x14ac:dyDescent="0.35">
      <c r="A19" s="69" t="s">
        <v>426</v>
      </c>
      <c r="B19" s="269">
        <f>'Development Impact'!K47</f>
        <v>0</v>
      </c>
      <c r="C19" s="626"/>
      <c r="D19" s="64"/>
    </row>
    <row r="20" spans="1:4" x14ac:dyDescent="0.35">
      <c r="A20" s="69" t="s">
        <v>427</v>
      </c>
      <c r="B20" s="249">
        <v>8.0000000000000004E-4</v>
      </c>
      <c r="C20" s="626"/>
      <c r="D20" s="64"/>
    </row>
    <row r="21" spans="1:4" ht="30" x14ac:dyDescent="0.35">
      <c r="A21" s="69" t="s">
        <v>428</v>
      </c>
      <c r="B21" s="224">
        <v>3500</v>
      </c>
      <c r="C21" s="626"/>
      <c r="D21" s="64"/>
    </row>
    <row r="22" spans="1:4" x14ac:dyDescent="0.35">
      <c r="A22" s="109"/>
      <c r="B22" s="626"/>
      <c r="C22" s="626"/>
      <c r="D22" s="64"/>
    </row>
    <row r="23" spans="1:4" ht="15.45" x14ac:dyDescent="0.4">
      <c r="A23" s="58" t="s">
        <v>109</v>
      </c>
      <c r="D23" s="72"/>
    </row>
    <row r="25" spans="1:4" ht="30" x14ac:dyDescent="0.35">
      <c r="A25" s="65" t="s">
        <v>110</v>
      </c>
      <c r="B25" s="250" t="s">
        <v>429</v>
      </c>
      <c r="C25" s="433">
        <f>B19</f>
        <v>0</v>
      </c>
    </row>
    <row r="26" spans="1:4" x14ac:dyDescent="0.35">
      <c r="A26" s="97"/>
      <c r="B26" s="251" t="s">
        <v>112</v>
      </c>
      <c r="C26" s="97"/>
    </row>
    <row r="27" spans="1:4" x14ac:dyDescent="0.35">
      <c r="A27" s="65" t="s">
        <v>113</v>
      </c>
      <c r="B27" s="252">
        <v>0.08</v>
      </c>
      <c r="C27" s="97">
        <f>C25*B27</f>
        <v>0</v>
      </c>
    </row>
    <row r="28" spans="1:4" x14ac:dyDescent="0.35">
      <c r="A28" s="97"/>
      <c r="B28" s="251" t="s">
        <v>112</v>
      </c>
      <c r="C28" s="97"/>
    </row>
    <row r="29" spans="1:4" ht="15.45" x14ac:dyDescent="0.4">
      <c r="A29" s="65" t="s">
        <v>390</v>
      </c>
      <c r="B29" s="67">
        <v>3500</v>
      </c>
      <c r="C29" s="130">
        <f>C27*B29</f>
        <v>0</v>
      </c>
    </row>
    <row r="31" spans="1:4" x14ac:dyDescent="0.35">
      <c r="A31" s="77" t="s">
        <v>430</v>
      </c>
    </row>
    <row r="32" spans="1:4" x14ac:dyDescent="0.35">
      <c r="A32" s="77"/>
    </row>
    <row r="33" spans="1:1" x14ac:dyDescent="0.35">
      <c r="A33" s="77" t="s">
        <v>431</v>
      </c>
    </row>
    <row r="34" spans="1:1" x14ac:dyDescent="0.35">
      <c r="A34" s="77"/>
    </row>
    <row r="35" spans="1:1" x14ac:dyDescent="0.35">
      <c r="A35" s="77" t="s">
        <v>432</v>
      </c>
    </row>
    <row r="37" spans="1:1" ht="15.45" x14ac:dyDescent="0.4">
      <c r="A37" s="58" t="s">
        <v>116</v>
      </c>
    </row>
    <row r="39" spans="1:1" x14ac:dyDescent="0.35">
      <c r="A39" s="60" t="s">
        <v>433</v>
      </c>
    </row>
  </sheetData>
  <mergeCells count="1">
    <mergeCell ref="A15:C15"/>
  </mergeCells>
  <conditionalFormatting sqref="D7:D14">
    <cfRule type="containsText" dxfId="15" priority="1" operator="containsText" text="Yes">
      <formula>NOT(ISERROR(SEARCH("Yes",D7)))</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45"/>
  <sheetViews>
    <sheetView topLeftCell="A19" workbookViewId="0">
      <selection activeCell="E36" sqref="E36"/>
    </sheetView>
  </sheetViews>
  <sheetFormatPr defaultColWidth="8.875" defaultRowHeight="15" x14ac:dyDescent="0.35"/>
  <cols>
    <col min="1" max="1" width="22.6875" style="56" customWidth="1"/>
    <col min="2" max="2" width="17.875" style="56" customWidth="1"/>
    <col min="3" max="3" width="13.25" style="56" bestFit="1" customWidth="1"/>
    <col min="4" max="16384" width="8.875" style="56"/>
  </cols>
  <sheetData>
    <row r="1" spans="1:5" ht="17.600000000000001" x14ac:dyDescent="0.4">
      <c r="A1" s="55" t="s">
        <v>434</v>
      </c>
    </row>
    <row r="3" spans="1:5" ht="17.600000000000001" x14ac:dyDescent="0.4">
      <c r="A3" s="57" t="s">
        <v>339</v>
      </c>
      <c r="C3" s="48">
        <f>IF(E7="Yes",MAX(B32,C32),0)</f>
        <v>0</v>
      </c>
    </row>
    <row r="5" spans="1:5" ht="15.45" x14ac:dyDescent="0.4">
      <c r="A5" s="58" t="s">
        <v>96</v>
      </c>
    </row>
    <row r="6" spans="1:5" x14ac:dyDescent="0.35">
      <c r="A6" s="59"/>
    </row>
    <row r="7" spans="1:5" x14ac:dyDescent="0.35">
      <c r="A7" s="97" t="s">
        <v>91</v>
      </c>
      <c r="B7" s="95" t="s">
        <v>97</v>
      </c>
      <c r="C7" s="96">
        <f>'Development Inputs'!D55</f>
        <v>0</v>
      </c>
      <c r="D7" s="97" t="str">
        <f>IF(C7&lt;10,"No","Yes")</f>
        <v>No</v>
      </c>
      <c r="E7" s="56" t="str">
        <f>IF(COUNTIF(D7:D11,"Yes"),"Yes","No")</f>
        <v>No</v>
      </c>
    </row>
    <row r="8" spans="1:5" ht="30" x14ac:dyDescent="0.35">
      <c r="A8" s="164" t="s">
        <v>340</v>
      </c>
      <c r="B8" s="98" t="s">
        <v>99</v>
      </c>
      <c r="C8" s="65">
        <f>'Development Inputs'!C24</f>
        <v>0</v>
      </c>
      <c r="D8" s="97" t="str">
        <f>IF(C8&lt;0.5,"No","Yes")</f>
        <v>No</v>
      </c>
    </row>
    <row r="9" spans="1:5" ht="45" x14ac:dyDescent="0.35">
      <c r="A9" s="164" t="s">
        <v>341</v>
      </c>
      <c r="B9" s="65" t="s">
        <v>422</v>
      </c>
      <c r="C9" s="97">
        <f>'Development Inputs'!C24</f>
        <v>0</v>
      </c>
      <c r="D9" s="97" t="str">
        <f>IF(C9&lt;1,"No", "Yes")</f>
        <v>No</v>
      </c>
    </row>
    <row r="10" spans="1:5" ht="30" x14ac:dyDescent="0.35">
      <c r="A10" s="164" t="s">
        <v>343</v>
      </c>
      <c r="B10" s="95" t="s">
        <v>344</v>
      </c>
      <c r="C10" s="263">
        <f>'Development Inputs'!F94</f>
        <v>0</v>
      </c>
      <c r="D10" s="97" t="str">
        <f>IF(C10&lt;1000,"No", "Yes")</f>
        <v>No</v>
      </c>
    </row>
    <row r="11" spans="1:5" ht="30" x14ac:dyDescent="0.35">
      <c r="A11" s="164" t="s">
        <v>345</v>
      </c>
      <c r="B11" s="95" t="s">
        <v>344</v>
      </c>
      <c r="C11" s="93">
        <f>'Development Inputs'!E94</f>
        <v>0</v>
      </c>
      <c r="D11" s="97" t="str">
        <f>IF(C11&lt;1000,"No","Yes")</f>
        <v>No</v>
      </c>
    </row>
    <row r="12" spans="1:5" x14ac:dyDescent="0.35">
      <c r="A12" s="60"/>
      <c r="B12" s="258"/>
      <c r="C12" s="63"/>
    </row>
    <row r="13" spans="1:5" x14ac:dyDescent="0.35">
      <c r="A13" s="60"/>
      <c r="B13" s="61"/>
      <c r="C13" s="63"/>
    </row>
    <row r="14" spans="1:5" ht="32.25" customHeight="1" x14ac:dyDescent="0.35">
      <c r="A14" s="646" t="s">
        <v>435</v>
      </c>
      <c r="B14" s="642"/>
      <c r="C14" s="642"/>
      <c r="D14" s="64" t="str">
        <f>IF(COUNTIF(D7:D11,"Yes"),"Yes","No")</f>
        <v>No</v>
      </c>
    </row>
    <row r="15" spans="1:5" x14ac:dyDescent="0.35">
      <c r="A15" s="109"/>
      <c r="B15" s="626"/>
      <c r="C15" s="626"/>
      <c r="D15" s="64"/>
    </row>
    <row r="16" spans="1:5" ht="15.45" x14ac:dyDescent="0.4">
      <c r="A16" s="58" t="s">
        <v>384</v>
      </c>
      <c r="B16" s="626"/>
      <c r="C16" s="626"/>
      <c r="D16" s="64"/>
    </row>
    <row r="17" spans="1:15" x14ac:dyDescent="0.35">
      <c r="A17" s="109"/>
      <c r="B17" s="626"/>
      <c r="C17" s="626"/>
      <c r="D17" s="64"/>
    </row>
    <row r="18" spans="1:15" ht="30" x14ac:dyDescent="0.35">
      <c r="A18" s="69" t="s">
        <v>436</v>
      </c>
      <c r="B18" s="104">
        <f>'Development Inputs'!C28</f>
        <v>0</v>
      </c>
      <c r="C18" s="626"/>
      <c r="D18" s="100"/>
    </row>
    <row r="19" spans="1:15" ht="30" x14ac:dyDescent="0.35">
      <c r="A19" s="69" t="s">
        <v>437</v>
      </c>
      <c r="B19" s="104">
        <f>C10</f>
        <v>0</v>
      </c>
      <c r="C19" s="626"/>
      <c r="D19" s="64"/>
    </row>
    <row r="20" spans="1:15" ht="30" x14ac:dyDescent="0.35">
      <c r="A20" s="164" t="s">
        <v>438</v>
      </c>
      <c r="B20" s="104">
        <f>C11</f>
        <v>0</v>
      </c>
      <c r="C20" s="626"/>
      <c r="D20" s="64"/>
    </row>
    <row r="21" spans="1:15" x14ac:dyDescent="0.35">
      <c r="A21" s="109"/>
      <c r="B21" s="626"/>
      <c r="C21" s="626"/>
      <c r="D21" s="64"/>
    </row>
    <row r="22" spans="1:15" x14ac:dyDescent="0.35">
      <c r="A22" s="109"/>
      <c r="B22" s="626"/>
      <c r="C22" s="626"/>
      <c r="D22" s="64"/>
    </row>
    <row r="23" spans="1:15" ht="15" customHeight="1" x14ac:dyDescent="0.35">
      <c r="A23" s="65" t="s">
        <v>439</v>
      </c>
      <c r="B23" s="65" t="s">
        <v>440</v>
      </c>
    </row>
    <row r="24" spans="1:15" ht="15" customHeight="1" x14ac:dyDescent="0.35">
      <c r="A24" s="65" t="s">
        <v>441</v>
      </c>
      <c r="B24" s="66">
        <v>0</v>
      </c>
    </row>
    <row r="25" spans="1:15" x14ac:dyDescent="0.35">
      <c r="A25" s="65" t="s">
        <v>442</v>
      </c>
      <c r="B25" s="67">
        <v>6400</v>
      </c>
    </row>
    <row r="26" spans="1:15" x14ac:dyDescent="0.35">
      <c r="A26" s="65" t="s">
        <v>443</v>
      </c>
      <c r="B26" s="67">
        <v>8300</v>
      </c>
      <c r="L26" s="694"/>
      <c r="M26" s="68"/>
      <c r="N26" s="631"/>
      <c r="O26" s="694"/>
    </row>
    <row r="27" spans="1:15" x14ac:dyDescent="0.35">
      <c r="A27" s="69" t="s">
        <v>444</v>
      </c>
      <c r="B27" s="70">
        <v>12800</v>
      </c>
      <c r="C27" s="626"/>
      <c r="D27" s="64"/>
      <c r="L27" s="694"/>
      <c r="M27" s="631"/>
      <c r="N27" s="631"/>
      <c r="O27" s="694"/>
    </row>
    <row r="28" spans="1:15" x14ac:dyDescent="0.35">
      <c r="A28" s="59"/>
      <c r="D28" s="64"/>
      <c r="L28" s="631"/>
      <c r="M28" s="71"/>
      <c r="N28" s="71"/>
      <c r="O28" s="71"/>
    </row>
    <row r="29" spans="1:15" ht="15.45" x14ac:dyDescent="0.4">
      <c r="A29" s="58" t="s">
        <v>109</v>
      </c>
      <c r="D29" s="72"/>
    </row>
    <row r="30" spans="1:15" x14ac:dyDescent="0.35">
      <c r="B30" s="65" t="s">
        <v>72</v>
      </c>
      <c r="C30" s="65" t="s">
        <v>445</v>
      </c>
      <c r="D30" s="85" t="s">
        <v>446</v>
      </c>
    </row>
    <row r="31" spans="1:15" x14ac:dyDescent="0.35">
      <c r="A31" s="92" t="s">
        <v>447</v>
      </c>
      <c r="B31" s="264">
        <f>B18+B19</f>
        <v>0</v>
      </c>
      <c r="C31" s="96">
        <f>B20</f>
        <v>0</v>
      </c>
    </row>
    <row r="32" spans="1:15" x14ac:dyDescent="0.35">
      <c r="A32" s="94" t="s">
        <v>440</v>
      </c>
      <c r="B32" s="265">
        <f>IF(B31&lt;3999,B24,IF(B31&lt;10001,B25,IF(B31&lt;40001,B26,IF(B31&gt;40000,B27,))))</f>
        <v>0</v>
      </c>
      <c r="C32" s="265">
        <f>IF(C31&lt;3999,B24,IF(C31&lt;10001,B25,IF(C31&lt;40001,B26,IF(C31&gt;40000,B27,))))</f>
        <v>0</v>
      </c>
    </row>
    <row r="33" spans="1:3" x14ac:dyDescent="0.35">
      <c r="B33" s="74"/>
      <c r="C33" s="76"/>
    </row>
    <row r="34" spans="1:3" ht="15.45" x14ac:dyDescent="0.4">
      <c r="A34" s="58" t="s">
        <v>116</v>
      </c>
      <c r="B34" s="75"/>
    </row>
    <row r="35" spans="1:3" x14ac:dyDescent="0.35">
      <c r="B35" s="74"/>
    </row>
    <row r="36" spans="1:3" x14ac:dyDescent="0.35">
      <c r="A36" s="60" t="s">
        <v>448</v>
      </c>
      <c r="B36" s="76"/>
    </row>
    <row r="39" spans="1:3" x14ac:dyDescent="0.35">
      <c r="A39" s="77"/>
    </row>
    <row r="40" spans="1:3" x14ac:dyDescent="0.35">
      <c r="A40" s="77"/>
    </row>
    <row r="41" spans="1:3" x14ac:dyDescent="0.35">
      <c r="A41" s="77"/>
    </row>
    <row r="42" spans="1:3" x14ac:dyDescent="0.35">
      <c r="A42" s="77"/>
    </row>
    <row r="43" spans="1:3" x14ac:dyDescent="0.35">
      <c r="A43" s="77"/>
    </row>
    <row r="45" spans="1:3" ht="15.45" x14ac:dyDescent="0.4">
      <c r="A45" s="58"/>
    </row>
  </sheetData>
  <mergeCells count="3">
    <mergeCell ref="A14:C14"/>
    <mergeCell ref="L26:L27"/>
    <mergeCell ref="O26:O27"/>
  </mergeCells>
  <conditionalFormatting sqref="D7:D10 D13">
    <cfRule type="containsText" dxfId="14" priority="2" operator="containsText" text="Yes">
      <formula>NOT(ISERROR(SEARCH("Yes",D7)))</formula>
    </cfRule>
  </conditionalFormatting>
  <conditionalFormatting sqref="D11:D12">
    <cfRule type="containsText" dxfId="13" priority="1" operator="containsText" text="Yes">
      <formula>NOT(ISERROR(SEARCH("Yes",D11)))</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O40"/>
  <sheetViews>
    <sheetView showGridLines="0" topLeftCell="A4" workbookViewId="0">
      <selection activeCell="C9" sqref="C9"/>
    </sheetView>
  </sheetViews>
  <sheetFormatPr defaultColWidth="8.875" defaultRowHeight="12.45" x14ac:dyDescent="0.3"/>
  <cols>
    <col min="1" max="1" width="20.875" style="34" customWidth="1"/>
    <col min="2" max="2" width="19.6875" style="34" customWidth="1"/>
    <col min="3" max="3" width="13.6875" style="34" customWidth="1"/>
    <col min="4" max="16384" width="8.875" style="34"/>
  </cols>
  <sheetData>
    <row r="1" spans="1:5" ht="17.600000000000001" x14ac:dyDescent="0.4">
      <c r="A1" s="154" t="s">
        <v>138</v>
      </c>
      <c r="B1" s="147"/>
      <c r="C1" s="147"/>
      <c r="D1" s="147"/>
      <c r="E1" s="147"/>
    </row>
    <row r="2" spans="1:5" ht="15" x14ac:dyDescent="0.35">
      <c r="A2" s="147"/>
      <c r="B2" s="147"/>
      <c r="C2" s="147"/>
      <c r="D2" s="147"/>
      <c r="E2" s="147"/>
    </row>
    <row r="3" spans="1:5" ht="17.600000000000001" x14ac:dyDescent="0.4">
      <c r="A3" s="155" t="s">
        <v>339</v>
      </c>
      <c r="B3" s="147"/>
      <c r="C3" s="145">
        <f>IF(E7="Yes",C32,0)</f>
        <v>0</v>
      </c>
      <c r="D3" s="147"/>
      <c r="E3" s="147"/>
    </row>
    <row r="4" spans="1:5" ht="15" x14ac:dyDescent="0.35">
      <c r="A4" s="147"/>
      <c r="B4" s="147"/>
      <c r="C4" s="147"/>
      <c r="D4" s="147"/>
      <c r="E4" s="147"/>
    </row>
    <row r="5" spans="1:5" ht="15.45" x14ac:dyDescent="0.4">
      <c r="A5" s="156" t="s">
        <v>96</v>
      </c>
      <c r="B5" s="147"/>
      <c r="C5" s="147"/>
      <c r="D5" s="147"/>
      <c r="E5" s="147"/>
    </row>
    <row r="6" spans="1:5" ht="15" x14ac:dyDescent="0.35">
      <c r="A6" s="157"/>
      <c r="B6" s="147"/>
      <c r="C6" s="147"/>
      <c r="D6" s="147"/>
      <c r="E6" s="147"/>
    </row>
    <row r="7" spans="1:5" ht="45" x14ac:dyDescent="0.35">
      <c r="A7" s="164" t="s">
        <v>341</v>
      </c>
      <c r="B7" s="159" t="s">
        <v>422</v>
      </c>
      <c r="C7" s="158">
        <f>'Development Inputs'!C24</f>
        <v>0</v>
      </c>
      <c r="D7" s="158" t="str">
        <f>IF(C7&lt;1,"No", "Yes")</f>
        <v>No</v>
      </c>
      <c r="E7" s="146" t="str">
        <f>IF(COUNTIF(D7:D9,"Yes"),"Yes","No")</f>
        <v>No</v>
      </c>
    </row>
    <row r="8" spans="1:5" ht="75" x14ac:dyDescent="0.35">
      <c r="A8" s="173" t="s">
        <v>449</v>
      </c>
      <c r="B8" s="159" t="s">
        <v>344</v>
      </c>
      <c r="C8" s="160">
        <f>'Development Inputs'!F94-'Development Inputs'!F65-'Development Inputs'!F66-'Development Inputs'!F67-'Development Inputs'!F68</f>
        <v>0</v>
      </c>
      <c r="D8" s="158" t="str">
        <f>IF(C8&lt;1000,"No","Yes")</f>
        <v>No</v>
      </c>
      <c r="E8" s="147"/>
    </row>
    <row r="9" spans="1:5" ht="75" x14ac:dyDescent="0.35">
      <c r="A9" s="173" t="s">
        <v>450</v>
      </c>
      <c r="B9" s="267" t="s">
        <v>451</v>
      </c>
      <c r="C9" s="160">
        <f>'Development Inputs'!E94-'Development Inputs'!E65-'Development Inputs'!E66-'Development Inputs'!E67-'Development Inputs'!E68</f>
        <v>0</v>
      </c>
      <c r="D9" s="158" t="str">
        <f>IF(C9&lt;1000,"No","Yes")</f>
        <v>No</v>
      </c>
      <c r="E9" s="147"/>
    </row>
    <row r="10" spans="1:5" ht="15" x14ac:dyDescent="0.35">
      <c r="A10" s="266"/>
      <c r="B10" s="161"/>
      <c r="C10" s="162"/>
      <c r="D10" s="147"/>
      <c r="E10" s="147"/>
    </row>
    <row r="11" spans="1:5" ht="15" x14ac:dyDescent="0.35">
      <c r="A11" s="147"/>
      <c r="B11" s="161"/>
      <c r="C11" s="162"/>
      <c r="D11" s="147"/>
      <c r="E11" s="147"/>
    </row>
    <row r="12" spans="1:5" ht="46.5" customHeight="1" x14ac:dyDescent="0.3">
      <c r="A12" s="692" t="s">
        <v>452</v>
      </c>
      <c r="B12" s="693"/>
      <c r="C12" s="693"/>
      <c r="E12" s="163"/>
    </row>
    <row r="13" spans="1:5" ht="15" x14ac:dyDescent="0.35">
      <c r="A13" s="175"/>
      <c r="B13" s="630"/>
      <c r="C13" s="630"/>
      <c r="D13" s="146"/>
      <c r="E13" s="163"/>
    </row>
    <row r="14" spans="1:5" ht="15.45" x14ac:dyDescent="0.4">
      <c r="A14" s="156" t="s">
        <v>375</v>
      </c>
      <c r="B14" s="630"/>
      <c r="C14" s="630"/>
      <c r="D14" s="146"/>
      <c r="E14" s="163"/>
    </row>
    <row r="15" spans="1:5" ht="15" customHeight="1" x14ac:dyDescent="0.35">
      <c r="A15" s="175"/>
      <c r="B15" s="630"/>
      <c r="C15" s="630"/>
      <c r="D15" s="146"/>
      <c r="E15" s="163"/>
    </row>
    <row r="16" spans="1:5" ht="32.25" customHeight="1" x14ac:dyDescent="0.35">
      <c r="A16" s="692" t="s">
        <v>453</v>
      </c>
      <c r="B16" s="693"/>
      <c r="C16" s="693"/>
      <c r="D16" s="146"/>
      <c r="E16" s="163"/>
    </row>
    <row r="17" spans="1:15" ht="15" x14ac:dyDescent="0.35">
      <c r="A17" s="175"/>
      <c r="B17" s="630"/>
      <c r="C17" s="630"/>
      <c r="D17" s="146"/>
      <c r="E17" s="147"/>
    </row>
    <row r="18" spans="1:15" ht="15.45" x14ac:dyDescent="0.4">
      <c r="A18" s="156" t="s">
        <v>384</v>
      </c>
      <c r="B18" s="630"/>
      <c r="C18" s="630"/>
      <c r="D18" s="146"/>
      <c r="E18" s="147"/>
    </row>
    <row r="19" spans="1:15" ht="15" x14ac:dyDescent="0.35">
      <c r="A19" s="175"/>
      <c r="B19" s="630"/>
      <c r="C19" s="630"/>
      <c r="D19" s="146"/>
      <c r="E19" s="147"/>
      <c r="O19" s="140"/>
    </row>
    <row r="20" spans="1:15" ht="15" x14ac:dyDescent="0.35">
      <c r="A20" s="164" t="s">
        <v>454</v>
      </c>
      <c r="B20" s="268">
        <f>'Development Impact'!H46</f>
        <v>0</v>
      </c>
      <c r="C20" s="630"/>
      <c r="E20" s="147"/>
      <c r="O20" s="140"/>
    </row>
    <row r="21" spans="1:15" ht="30" x14ac:dyDescent="0.35">
      <c r="A21" s="164" t="s">
        <v>455</v>
      </c>
      <c r="B21" s="268">
        <f>'Development Impact'!H20+'Development Impact'!H21+'Development Impact'!H22+'Development Impact'!H23</f>
        <v>0</v>
      </c>
      <c r="C21" s="630"/>
      <c r="E21" s="147"/>
      <c r="O21" s="140"/>
    </row>
    <row r="22" spans="1:15" ht="30" x14ac:dyDescent="0.35">
      <c r="A22" s="164" t="s">
        <v>456</v>
      </c>
      <c r="B22" s="436">
        <f>B20-B21</f>
        <v>0</v>
      </c>
      <c r="C22" s="630"/>
      <c r="E22" s="147"/>
      <c r="O22" s="140"/>
    </row>
    <row r="23" spans="1:15" ht="30" x14ac:dyDescent="0.35">
      <c r="A23" s="164" t="s">
        <v>457</v>
      </c>
      <c r="B23" s="268">
        <v>0.2</v>
      </c>
      <c r="C23" s="630"/>
      <c r="D23" s="146"/>
      <c r="E23" s="147"/>
      <c r="O23" s="140"/>
    </row>
    <row r="24" spans="1:15" ht="30" x14ac:dyDescent="0.35">
      <c r="A24" s="165" t="s">
        <v>458</v>
      </c>
      <c r="B24" s="268">
        <v>90</v>
      </c>
      <c r="C24" s="147"/>
      <c r="D24" s="146"/>
      <c r="E24" s="147"/>
    </row>
    <row r="25" spans="1:15" ht="15" x14ac:dyDescent="0.35">
      <c r="A25" s="166"/>
      <c r="B25" s="167"/>
      <c r="C25" s="147"/>
      <c r="D25" s="146"/>
      <c r="E25" s="147"/>
    </row>
    <row r="26" spans="1:15" ht="15.45" x14ac:dyDescent="0.4">
      <c r="A26" s="156" t="s">
        <v>109</v>
      </c>
      <c r="B26" s="147"/>
      <c r="C26" s="147"/>
      <c r="D26" s="148"/>
      <c r="E26" s="147"/>
    </row>
    <row r="27" spans="1:15" ht="15" x14ac:dyDescent="0.35">
      <c r="A27" s="147"/>
      <c r="B27" s="147"/>
      <c r="C27" s="147"/>
      <c r="D27" s="147"/>
      <c r="E27" s="147"/>
    </row>
    <row r="28" spans="1:15" ht="15" x14ac:dyDescent="0.35">
      <c r="A28" s="140" t="s">
        <v>110</v>
      </c>
      <c r="B28" s="151" t="s">
        <v>459</v>
      </c>
      <c r="C28" s="437">
        <f>B22</f>
        <v>0</v>
      </c>
      <c r="D28" s="147"/>
      <c r="E28" s="147"/>
    </row>
    <row r="29" spans="1:15" ht="15" x14ac:dyDescent="0.35">
      <c r="A29" s="141"/>
      <c r="B29" s="152" t="s">
        <v>112</v>
      </c>
      <c r="C29" s="147"/>
      <c r="D29" s="147"/>
      <c r="E29" s="147"/>
      <c r="J29" s="168"/>
    </row>
    <row r="30" spans="1:15" ht="15" x14ac:dyDescent="0.35">
      <c r="A30" s="140" t="s">
        <v>113</v>
      </c>
      <c r="B30" s="151">
        <v>0.2</v>
      </c>
      <c r="C30" s="78">
        <f>C28*B30</f>
        <v>0</v>
      </c>
      <c r="D30" s="78"/>
    </row>
    <row r="31" spans="1:15" ht="15" x14ac:dyDescent="0.35">
      <c r="A31" s="141"/>
      <c r="B31" s="152" t="s">
        <v>112</v>
      </c>
      <c r="C31" s="43"/>
      <c r="D31" s="17"/>
    </row>
    <row r="32" spans="1:15" ht="15" x14ac:dyDescent="0.35">
      <c r="A32" s="140" t="s">
        <v>390</v>
      </c>
      <c r="B32" s="153">
        <v>90</v>
      </c>
      <c r="C32" s="150">
        <f>C30*B32</f>
        <v>0</v>
      </c>
      <c r="D32" s="17"/>
    </row>
    <row r="33" spans="1:4" ht="15" x14ac:dyDescent="0.3">
      <c r="A33" s="140"/>
      <c r="B33" s="17"/>
      <c r="C33" s="17"/>
      <c r="D33" s="17"/>
    </row>
    <row r="34" spans="1:4" ht="15" x14ac:dyDescent="0.3">
      <c r="A34" s="140" t="s">
        <v>460</v>
      </c>
      <c r="B34" s="17"/>
      <c r="C34" s="17"/>
      <c r="D34" s="17"/>
    </row>
    <row r="35" spans="1:4" ht="15" x14ac:dyDescent="0.3">
      <c r="A35" s="140" t="s">
        <v>461</v>
      </c>
      <c r="B35" s="17"/>
      <c r="C35" s="17"/>
      <c r="D35" s="17"/>
    </row>
    <row r="36" spans="1:4" ht="15" x14ac:dyDescent="0.3">
      <c r="A36" s="140" t="s">
        <v>462</v>
      </c>
      <c r="B36" s="17"/>
      <c r="C36" s="17"/>
      <c r="D36" s="17"/>
    </row>
    <row r="37" spans="1:4" ht="33.75" customHeight="1" x14ac:dyDescent="0.3">
      <c r="A37" s="140" t="s">
        <v>463</v>
      </c>
      <c r="C37" s="138"/>
      <c r="D37" s="138"/>
    </row>
    <row r="38" spans="1:4" ht="15" x14ac:dyDescent="0.35">
      <c r="A38" s="169" t="s">
        <v>459</v>
      </c>
      <c r="B38" s="438">
        <f>C28</f>
        <v>0</v>
      </c>
    </row>
    <row r="39" spans="1:4" ht="15" x14ac:dyDescent="0.35">
      <c r="A39" s="170" t="s">
        <v>112</v>
      </c>
      <c r="B39" s="171"/>
    </row>
    <row r="40" spans="1:4" ht="15" x14ac:dyDescent="0.35">
      <c r="A40" s="172">
        <v>18</v>
      </c>
      <c r="B40" s="439">
        <f>B38*A40</f>
        <v>0</v>
      </c>
    </row>
  </sheetData>
  <mergeCells count="2">
    <mergeCell ref="A12:C12"/>
    <mergeCell ref="A16:C16"/>
  </mergeCells>
  <conditionalFormatting sqref="D9">
    <cfRule type="cellIs" dxfId="12" priority="1" operator="equal">
      <formula>"Yes"</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 operator="containsText" text="Yes" id="{E4AD981B-B25D-4C17-8359-8DCE010B5251}">
            <xm:f>NOT(ISERROR(SEARCH("Yes",'Local Suppliers'!D9)))</xm:f>
            <x14:dxf>
              <font>
                <color rgb="FF006100"/>
              </font>
              <fill>
                <patternFill>
                  <bgColor rgb="FFC6EFCE"/>
                </patternFill>
              </fill>
            </x14:dxf>
          </x14:cfRule>
          <xm:sqref>D7 D11</xm:sqref>
        </x14:conditionalFormatting>
        <x14:conditionalFormatting xmlns:xm="http://schemas.microsoft.com/office/excel/2006/main">
          <x14:cfRule type="containsText" priority="15" operator="containsText" text="Yes" id="{E4AD981B-B25D-4C17-8359-8DCE010B5251}">
            <xm:f>NOT(ISERROR(SEARCH("Yes",'Local Suppliers'!D11)))</xm:f>
            <x14:dxf>
              <font>
                <color rgb="FF006100"/>
              </font>
              <fill>
                <patternFill>
                  <bgColor rgb="FFC6EFCE"/>
                </patternFill>
              </fill>
            </x14:dxf>
          </x14:cfRule>
          <xm:sqref>D8:D10</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R49"/>
  <sheetViews>
    <sheetView showGridLines="0" topLeftCell="A19" workbookViewId="0">
      <selection activeCell="B26" sqref="B26"/>
    </sheetView>
  </sheetViews>
  <sheetFormatPr defaultColWidth="8.875" defaultRowHeight="12.45" x14ac:dyDescent="0.3"/>
  <cols>
    <col min="1" max="1" width="23.6875" style="26" customWidth="1"/>
    <col min="2" max="2" width="18.6875" style="26" customWidth="1"/>
    <col min="3" max="3" width="14.5625" style="26" customWidth="1"/>
    <col min="4" max="16384" width="8.875" style="26"/>
  </cols>
  <sheetData>
    <row r="1" spans="1:18" ht="17.600000000000001" x14ac:dyDescent="0.4">
      <c r="A1" s="55" t="s">
        <v>464</v>
      </c>
      <c r="B1" s="56"/>
      <c r="C1" s="56"/>
      <c r="D1" s="56"/>
      <c r="E1" s="56"/>
      <c r="O1" s="33"/>
      <c r="P1" s="17"/>
      <c r="Q1" s="17"/>
      <c r="R1" s="36"/>
    </row>
    <row r="2" spans="1:18" ht="15" x14ac:dyDescent="0.35">
      <c r="A2" s="56"/>
      <c r="B2" s="56"/>
      <c r="C2" s="56"/>
      <c r="D2" s="56"/>
      <c r="E2" s="56"/>
      <c r="O2" s="17"/>
      <c r="P2" s="17"/>
      <c r="Q2" s="17"/>
      <c r="R2" s="17"/>
    </row>
    <row r="3" spans="1:18" ht="17.600000000000001" x14ac:dyDescent="0.4">
      <c r="A3" s="57" t="s">
        <v>339</v>
      </c>
      <c r="B3" s="56"/>
      <c r="C3" s="48">
        <f>IF(E7="Yes",C33,0)</f>
        <v>0</v>
      </c>
      <c r="D3" s="85"/>
      <c r="E3" s="56"/>
    </row>
    <row r="4" spans="1:18" ht="15" x14ac:dyDescent="0.35">
      <c r="A4" s="56"/>
      <c r="B4" s="56"/>
      <c r="C4" s="56"/>
      <c r="D4" s="56"/>
      <c r="E4" s="56"/>
    </row>
    <row r="5" spans="1:18" ht="15.45" x14ac:dyDescent="0.4">
      <c r="A5" s="58" t="s">
        <v>96</v>
      </c>
      <c r="B5" s="56"/>
      <c r="C5" s="56"/>
      <c r="D5" s="56"/>
      <c r="E5" s="56"/>
      <c r="O5" s="17"/>
      <c r="P5" s="17"/>
      <c r="Q5" s="17"/>
      <c r="R5" s="17"/>
    </row>
    <row r="6" spans="1:18" ht="15" x14ac:dyDescent="0.35">
      <c r="A6" s="59"/>
      <c r="B6" s="56"/>
      <c r="C6" s="56"/>
      <c r="D6" s="56"/>
      <c r="E6" s="56"/>
      <c r="O6" s="17"/>
      <c r="P6" s="17"/>
      <c r="Q6" s="17"/>
      <c r="R6" s="17"/>
    </row>
    <row r="7" spans="1:18" ht="30" x14ac:dyDescent="0.35">
      <c r="A7" s="164" t="s">
        <v>341</v>
      </c>
      <c r="B7" s="98" t="s">
        <v>422</v>
      </c>
      <c r="C7" s="65">
        <f>'Development Inputs'!C24</f>
        <v>0</v>
      </c>
      <c r="D7" s="97" t="str">
        <f>IF(C7&lt;1,"No", "Yes")</f>
        <v>No</v>
      </c>
      <c r="E7" s="146" t="str">
        <f>IF(COUNTIF(D7:D9,"Yes"),"Yes","No")</f>
        <v>No</v>
      </c>
      <c r="O7" s="17"/>
      <c r="P7" s="110"/>
      <c r="Q7" s="3"/>
      <c r="R7" s="3"/>
    </row>
    <row r="8" spans="1:18" ht="60" x14ac:dyDescent="0.35">
      <c r="A8" s="173" t="s">
        <v>449</v>
      </c>
      <c r="B8" s="159" t="s">
        <v>344</v>
      </c>
      <c r="C8" s="93">
        <f>'Development Inputs'!F94</f>
        <v>0</v>
      </c>
      <c r="D8" s="97" t="str">
        <f>IF(C8&lt;1000,"No","Yes")</f>
        <v>No</v>
      </c>
      <c r="E8" s="56"/>
      <c r="O8" s="17"/>
      <c r="P8" s="110"/>
      <c r="Q8" s="3"/>
      <c r="R8" s="3"/>
    </row>
    <row r="9" spans="1:18" ht="60" x14ac:dyDescent="0.35">
      <c r="A9" s="173" t="s">
        <v>450</v>
      </c>
      <c r="B9" s="267" t="s">
        <v>451</v>
      </c>
      <c r="C9" s="93">
        <f>'Development Inputs'!E94</f>
        <v>0</v>
      </c>
      <c r="D9" s="97" t="str">
        <f>IF(C9&lt;1000,"No","Yes")</f>
        <v>No</v>
      </c>
      <c r="E9" s="56"/>
      <c r="O9" s="17"/>
      <c r="P9" s="110"/>
      <c r="Q9" s="3"/>
      <c r="R9" s="3"/>
    </row>
    <row r="10" spans="1:18" ht="15" x14ac:dyDescent="0.35">
      <c r="A10" s="60"/>
      <c r="B10" s="61"/>
      <c r="C10" s="63"/>
      <c r="D10" s="56"/>
      <c r="E10" s="56"/>
      <c r="O10" s="17"/>
      <c r="P10" s="110"/>
      <c r="Q10" s="3"/>
      <c r="R10" s="3"/>
    </row>
    <row r="11" spans="1:18" ht="90.75" customHeight="1" x14ac:dyDescent="0.3">
      <c r="A11" s="646" t="s">
        <v>465</v>
      </c>
      <c r="B11" s="642"/>
      <c r="C11" s="642"/>
      <c r="E11" s="99"/>
      <c r="O11" s="17"/>
      <c r="P11" s="110"/>
      <c r="Q11" s="3"/>
      <c r="R11" s="3"/>
    </row>
    <row r="12" spans="1:18" ht="15" x14ac:dyDescent="0.35">
      <c r="A12" s="109"/>
      <c r="B12" s="626"/>
      <c r="C12" s="626"/>
      <c r="D12" s="64"/>
      <c r="E12" s="99"/>
      <c r="O12" s="17"/>
      <c r="P12" s="110"/>
      <c r="Q12" s="3"/>
      <c r="R12" s="3"/>
    </row>
    <row r="13" spans="1:18" ht="15.45" x14ac:dyDescent="0.4">
      <c r="A13" s="58" t="s">
        <v>375</v>
      </c>
      <c r="B13" s="626"/>
      <c r="C13" s="626"/>
      <c r="D13" s="64"/>
      <c r="E13" s="99"/>
      <c r="O13" s="17"/>
      <c r="P13" s="110"/>
      <c r="Q13" s="3"/>
      <c r="R13" s="3"/>
    </row>
    <row r="14" spans="1:18" ht="15" x14ac:dyDescent="0.35">
      <c r="A14" s="109"/>
      <c r="B14" s="626"/>
      <c r="C14" s="626"/>
      <c r="D14" s="64"/>
      <c r="E14" s="99"/>
      <c r="O14" s="17"/>
      <c r="P14" s="110"/>
      <c r="Q14" s="3"/>
      <c r="R14" s="3"/>
    </row>
    <row r="15" spans="1:18" ht="29.25" customHeight="1" x14ac:dyDescent="0.35">
      <c r="A15" s="646" t="s">
        <v>466</v>
      </c>
      <c r="B15" s="642"/>
      <c r="C15" s="642"/>
      <c r="D15" s="64"/>
      <c r="E15" s="99"/>
      <c r="O15" s="17"/>
      <c r="P15" s="110"/>
      <c r="Q15" s="3"/>
      <c r="R15" s="3"/>
    </row>
    <row r="16" spans="1:18" ht="15" x14ac:dyDescent="0.35">
      <c r="A16" s="109"/>
      <c r="B16" s="626"/>
      <c r="C16" s="626"/>
      <c r="D16" s="64"/>
      <c r="E16" s="56"/>
      <c r="O16" s="3"/>
      <c r="P16" s="3"/>
      <c r="Q16" s="3"/>
      <c r="R16" s="3"/>
    </row>
    <row r="17" spans="1:18" ht="15.45" x14ac:dyDescent="0.4">
      <c r="A17" s="58" t="s">
        <v>384</v>
      </c>
      <c r="B17" s="626"/>
      <c r="C17" s="626"/>
      <c r="D17" s="64"/>
      <c r="E17" s="56"/>
      <c r="O17" s="17"/>
      <c r="P17" s="17"/>
      <c r="Q17" s="19"/>
      <c r="R17" s="19"/>
    </row>
    <row r="18" spans="1:18" ht="15" x14ac:dyDescent="0.35">
      <c r="A18" s="109"/>
      <c r="B18" s="626"/>
      <c r="C18" s="626"/>
      <c r="D18" s="64"/>
      <c r="E18" s="56"/>
      <c r="O18" s="3"/>
      <c r="P18" s="3"/>
      <c r="Q18" s="3"/>
      <c r="R18" s="3"/>
    </row>
    <row r="19" spans="1:18" ht="30" x14ac:dyDescent="0.35">
      <c r="A19" s="69" t="s">
        <v>457</v>
      </c>
      <c r="B19" s="111">
        <v>0.2</v>
      </c>
      <c r="C19" s="626"/>
      <c r="D19" s="64"/>
      <c r="E19" s="56"/>
    </row>
    <row r="20" spans="1:18" ht="30" x14ac:dyDescent="0.35">
      <c r="A20" s="69" t="s">
        <v>467</v>
      </c>
      <c r="B20" s="111">
        <v>363</v>
      </c>
      <c r="C20" s="626"/>
      <c r="D20" s="64"/>
      <c r="E20" s="56"/>
      <c r="N20" s="37"/>
    </row>
    <row r="21" spans="1:18" ht="15" x14ac:dyDescent="0.35">
      <c r="A21" s="105"/>
      <c r="B21" s="112"/>
      <c r="C21" s="626"/>
      <c r="D21" s="64"/>
      <c r="E21" s="56"/>
      <c r="N21" s="37"/>
    </row>
    <row r="22" spans="1:18" ht="15" x14ac:dyDescent="0.35">
      <c r="A22" s="104" t="s">
        <v>468</v>
      </c>
      <c r="B22" s="269">
        <f>'Development Impact'!H46</f>
        <v>0</v>
      </c>
      <c r="C22" s="259"/>
      <c r="D22" s="259"/>
      <c r="E22" s="85"/>
      <c r="N22" s="37"/>
    </row>
    <row r="23" spans="1:18" ht="30" x14ac:dyDescent="0.35">
      <c r="A23" s="164" t="s">
        <v>455</v>
      </c>
      <c r="B23" s="269">
        <f>'Development Impact'!H34+'Development Impact'!H35+'Development Impact'!H36</f>
        <v>0</v>
      </c>
      <c r="C23" s="259"/>
      <c r="D23" s="259"/>
      <c r="E23" s="85"/>
      <c r="N23" s="37"/>
    </row>
    <row r="24" spans="1:18" ht="30" x14ac:dyDescent="0.35">
      <c r="A24" s="104" t="s">
        <v>469</v>
      </c>
      <c r="B24" s="269">
        <f>'Development Impact'!G54</f>
        <v>0</v>
      </c>
      <c r="C24" s="259"/>
      <c r="D24" s="259"/>
      <c r="E24" s="56"/>
    </row>
    <row r="25" spans="1:18" ht="30" x14ac:dyDescent="0.35">
      <c r="A25" s="164" t="s">
        <v>456</v>
      </c>
      <c r="B25" s="270">
        <f>B22-B23-B24</f>
        <v>0</v>
      </c>
      <c r="C25" s="259"/>
      <c r="D25" s="259"/>
      <c r="E25" s="56"/>
    </row>
    <row r="26" spans="1:18" ht="15" x14ac:dyDescent="0.35">
      <c r="A26" s="109"/>
      <c r="B26" s="56"/>
      <c r="C26" s="56"/>
      <c r="D26" s="64"/>
      <c r="E26" s="56"/>
      <c r="Q26" s="27"/>
    </row>
    <row r="27" spans="1:18" ht="15.45" x14ac:dyDescent="0.4">
      <c r="A27" s="58" t="s">
        <v>109</v>
      </c>
      <c r="B27" s="56"/>
      <c r="C27" s="56"/>
      <c r="D27" s="72"/>
      <c r="E27" s="56"/>
    </row>
    <row r="28" spans="1:18" ht="15" x14ac:dyDescent="0.35">
      <c r="A28" s="56"/>
      <c r="B28" s="56"/>
      <c r="C28" s="56"/>
      <c r="D28" s="56"/>
      <c r="E28" s="56"/>
    </row>
    <row r="29" spans="1:18" ht="15" x14ac:dyDescent="0.35">
      <c r="A29" s="440" t="s">
        <v>110</v>
      </c>
      <c r="B29" s="441" t="s">
        <v>459</v>
      </c>
      <c r="C29" s="433">
        <f>B25</f>
        <v>0</v>
      </c>
      <c r="D29" s="56"/>
      <c r="E29" s="56"/>
    </row>
    <row r="30" spans="1:18" ht="15" x14ac:dyDescent="0.35">
      <c r="A30" s="442"/>
      <c r="B30" s="443" t="s">
        <v>112</v>
      </c>
      <c r="C30" s="93"/>
      <c r="D30" s="56"/>
      <c r="E30" s="56"/>
    </row>
    <row r="31" spans="1:18" ht="15" x14ac:dyDescent="0.35">
      <c r="A31" s="440" t="s">
        <v>113</v>
      </c>
      <c r="B31" s="441">
        <v>0.2</v>
      </c>
      <c r="C31" s="444">
        <f>C29*B31</f>
        <v>0</v>
      </c>
    </row>
    <row r="32" spans="1:18" ht="15" x14ac:dyDescent="0.35">
      <c r="A32" s="442"/>
      <c r="B32" s="443" t="s">
        <v>112</v>
      </c>
      <c r="C32" s="445"/>
      <c r="D32" s="17"/>
    </row>
    <row r="33" spans="1:15" ht="15" x14ac:dyDescent="0.35">
      <c r="A33" s="440" t="s">
        <v>390</v>
      </c>
      <c r="B33" s="446">
        <v>363</v>
      </c>
      <c r="C33" s="447">
        <f>C31*B33</f>
        <v>0</v>
      </c>
      <c r="D33" s="17"/>
      <c r="O33" s="37"/>
    </row>
    <row r="34" spans="1:15" ht="15" x14ac:dyDescent="0.35">
      <c r="A34" s="37"/>
      <c r="B34" s="54"/>
      <c r="C34" s="116"/>
      <c r="D34" s="17"/>
      <c r="O34" s="37"/>
    </row>
    <row r="35" spans="1:15" ht="15" x14ac:dyDescent="0.35">
      <c r="A35" s="37" t="s">
        <v>470</v>
      </c>
      <c r="B35" s="54"/>
      <c r="C35" s="116"/>
      <c r="D35" s="17"/>
      <c r="F35" s="271"/>
      <c r="O35" s="37"/>
    </row>
    <row r="36" spans="1:15" ht="15" x14ac:dyDescent="0.35">
      <c r="A36" s="37" t="s">
        <v>471</v>
      </c>
      <c r="B36" s="54"/>
      <c r="C36" s="116"/>
      <c r="D36" s="17"/>
      <c r="O36" s="37"/>
    </row>
    <row r="37" spans="1:15" ht="15" x14ac:dyDescent="0.35">
      <c r="A37" s="37" t="s">
        <v>472</v>
      </c>
      <c r="B37" s="54"/>
      <c r="C37" s="116"/>
      <c r="D37" s="17"/>
      <c r="O37" s="37"/>
    </row>
    <row r="38" spans="1:15" ht="15" x14ac:dyDescent="0.35">
      <c r="A38" s="37"/>
      <c r="B38" s="54"/>
      <c r="C38" s="116"/>
      <c r="D38" s="17"/>
      <c r="O38" s="37"/>
    </row>
    <row r="39" spans="1:15" ht="15" x14ac:dyDescent="0.3">
      <c r="A39" s="37" t="s">
        <v>473</v>
      </c>
      <c r="C39" s="3"/>
      <c r="D39" s="3"/>
      <c r="O39" s="38"/>
    </row>
    <row r="40" spans="1:15" ht="15" x14ac:dyDescent="0.3">
      <c r="A40" s="37"/>
      <c r="C40" s="3"/>
      <c r="D40" s="3"/>
      <c r="O40" s="38"/>
    </row>
    <row r="41" spans="1:15" ht="15" x14ac:dyDescent="0.35">
      <c r="A41" s="101" t="s">
        <v>459</v>
      </c>
      <c r="B41" s="117">
        <f>C29</f>
        <v>0</v>
      </c>
      <c r="O41" s="37"/>
    </row>
    <row r="42" spans="1:15" ht="15" x14ac:dyDescent="0.35">
      <c r="A42" s="102" t="s">
        <v>112</v>
      </c>
      <c r="B42" s="118"/>
      <c r="O42" s="37"/>
    </row>
    <row r="43" spans="1:15" ht="15" x14ac:dyDescent="0.35">
      <c r="A43" s="107">
        <v>72.599999999999994</v>
      </c>
      <c r="B43" s="119">
        <f>B41*A43</f>
        <v>0</v>
      </c>
      <c r="O43" s="37"/>
    </row>
    <row r="44" spans="1:15" ht="15" x14ac:dyDescent="0.3">
      <c r="O44" s="38"/>
    </row>
    <row r="45" spans="1:15" ht="15" x14ac:dyDescent="0.3">
      <c r="O45" s="37"/>
    </row>
    <row r="46" spans="1:15" ht="15.45" x14ac:dyDescent="0.4">
      <c r="A46" s="58" t="s">
        <v>116</v>
      </c>
      <c r="O46" s="37"/>
    </row>
    <row r="47" spans="1:15" ht="15" x14ac:dyDescent="0.3">
      <c r="O47" s="37"/>
    </row>
    <row r="48" spans="1:15" ht="15" x14ac:dyDescent="0.3">
      <c r="A48" s="37" t="s">
        <v>474</v>
      </c>
    </row>
    <row r="49" spans="1:1" x14ac:dyDescent="0.3">
      <c r="A49" s="26" t="s">
        <v>475</v>
      </c>
    </row>
  </sheetData>
  <mergeCells count="2">
    <mergeCell ref="A11:C11"/>
    <mergeCell ref="A15:C15"/>
  </mergeCells>
  <conditionalFormatting sqref="D9">
    <cfRule type="cellIs" dxfId="9" priority="3" operator="equal">
      <formula>"Yes"</formula>
    </cfRule>
  </conditionalFormatting>
  <conditionalFormatting sqref="D7:D9">
    <cfRule type="cellIs" dxfId="8" priority="1" operator="equal">
      <formula>"Yes"</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4" operator="containsText" text="Yes" id="{7A0FFA69-3A87-4EFC-B8E7-2FAE55FF02D8}">
            <xm:f>NOT(ISERROR(SEARCH("Yes",'Local Suppliers'!D13)))</xm:f>
            <x14:dxf>
              <font>
                <color rgb="FF006100"/>
              </font>
              <fill>
                <patternFill>
                  <bgColor rgb="FFC6EFCE"/>
                </patternFill>
              </fill>
            </x14:dxf>
          </x14:cfRule>
          <xm:sqref>D7 D9:D10</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1:Q48"/>
  <sheetViews>
    <sheetView showGridLines="0" workbookViewId="0">
      <selection activeCell="E25" sqref="E25"/>
    </sheetView>
  </sheetViews>
  <sheetFormatPr defaultColWidth="8.875" defaultRowHeight="12.45" x14ac:dyDescent="0.3"/>
  <cols>
    <col min="1" max="1" width="23.875" style="26" customWidth="1"/>
    <col min="2" max="2" width="17.6875" style="26" customWidth="1"/>
    <col min="3" max="3" width="11.875" style="26" bestFit="1" customWidth="1"/>
    <col min="4" max="16384" width="8.875" style="26"/>
  </cols>
  <sheetData>
    <row r="1" spans="1:17" ht="17.600000000000001" x14ac:dyDescent="0.4">
      <c r="A1" s="55" t="s">
        <v>476</v>
      </c>
      <c r="B1" s="56"/>
      <c r="C1" s="56"/>
      <c r="D1" s="56"/>
      <c r="E1" s="56"/>
      <c r="N1" s="32" t="s">
        <v>477</v>
      </c>
      <c r="P1" s="36" t="s">
        <v>478</v>
      </c>
    </row>
    <row r="2" spans="1:17" ht="15" x14ac:dyDescent="0.35">
      <c r="A2" s="60"/>
      <c r="B2" s="56"/>
      <c r="C2" s="56"/>
      <c r="D2" s="56"/>
      <c r="E2" s="56"/>
    </row>
    <row r="3" spans="1:17" ht="17.600000000000001" x14ac:dyDescent="0.4">
      <c r="A3" s="57" t="s">
        <v>339</v>
      </c>
      <c r="B3" s="56"/>
      <c r="C3" s="48">
        <f>IF(E7="Yes",C33,0)</f>
        <v>0</v>
      </c>
      <c r="D3" s="85"/>
      <c r="E3" s="56"/>
    </row>
    <row r="4" spans="1:17" ht="15" x14ac:dyDescent="0.35">
      <c r="A4" s="56"/>
      <c r="B4" s="56"/>
      <c r="C4" s="56"/>
      <c r="D4" s="56"/>
      <c r="E4" s="56"/>
      <c r="N4" s="16" t="s">
        <v>479</v>
      </c>
      <c r="O4" s="17"/>
      <c r="P4" s="17"/>
      <c r="Q4" s="17"/>
    </row>
    <row r="5" spans="1:17" ht="15.45" x14ac:dyDescent="0.4">
      <c r="A5" s="58" t="s">
        <v>96</v>
      </c>
      <c r="B5" s="56"/>
      <c r="C5" s="56"/>
      <c r="D5" s="56"/>
      <c r="E5" s="56"/>
      <c r="N5" s="17"/>
      <c r="O5" s="17"/>
      <c r="P5" s="17"/>
      <c r="Q5" s="17"/>
    </row>
    <row r="6" spans="1:17" ht="15" x14ac:dyDescent="0.35">
      <c r="A6" s="59"/>
      <c r="B6" s="56"/>
      <c r="C6" s="56"/>
      <c r="D6" s="56"/>
      <c r="E6" s="56"/>
      <c r="N6" s="17" t="s">
        <v>480</v>
      </c>
      <c r="O6" s="17">
        <v>482</v>
      </c>
      <c r="P6" s="17"/>
      <c r="Q6" s="17"/>
    </row>
    <row r="7" spans="1:17" ht="30" x14ac:dyDescent="0.35">
      <c r="A7" s="164" t="s">
        <v>341</v>
      </c>
      <c r="B7" s="98" t="s">
        <v>422</v>
      </c>
      <c r="C7" s="65">
        <f>'Development Inputs'!C24</f>
        <v>0</v>
      </c>
      <c r="D7" s="97" t="str">
        <f>IF(C7&lt;1,"No", "Yes")</f>
        <v>No</v>
      </c>
      <c r="E7" s="146" t="str">
        <f>IF(COUNTIF(D7:D9,"Yes"),"Yes","No")</f>
        <v>No</v>
      </c>
      <c r="N7" s="17"/>
      <c r="O7" s="17"/>
      <c r="P7" s="17"/>
      <c r="Q7" s="17"/>
    </row>
    <row r="8" spans="1:17" ht="60" x14ac:dyDescent="0.35">
      <c r="A8" s="173" t="s">
        <v>449</v>
      </c>
      <c r="B8" s="159" t="s">
        <v>344</v>
      </c>
      <c r="C8" s="93">
        <f>'Development Inputs'!F94</f>
        <v>0</v>
      </c>
      <c r="D8" s="97" t="str">
        <f>IF(C8&lt;1000,"No","Yes")</f>
        <v>No</v>
      </c>
      <c r="E8" s="56"/>
      <c r="N8" s="12"/>
      <c r="O8" s="17"/>
      <c r="P8" s="18"/>
      <c r="Q8" s="17"/>
    </row>
    <row r="9" spans="1:17" ht="60" x14ac:dyDescent="0.35">
      <c r="A9" s="173" t="s">
        <v>450</v>
      </c>
      <c r="B9" s="267" t="s">
        <v>451</v>
      </c>
      <c r="C9" s="93">
        <f>'Development Inputs'!E94</f>
        <v>0</v>
      </c>
      <c r="D9" s="97" t="str">
        <f>IF(C9&lt;1000,"No","Yes")</f>
        <v>No</v>
      </c>
      <c r="E9" s="56"/>
      <c r="N9" s="12"/>
      <c r="O9" s="17"/>
      <c r="P9" s="18"/>
      <c r="Q9" s="17"/>
    </row>
    <row r="10" spans="1:17" ht="15" x14ac:dyDescent="0.35">
      <c r="A10" s="60"/>
      <c r="B10" s="61"/>
      <c r="C10" s="63"/>
      <c r="D10" s="56"/>
      <c r="E10" s="56"/>
      <c r="N10" s="12"/>
      <c r="O10" s="17"/>
      <c r="P10" s="18"/>
      <c r="Q10" s="17"/>
    </row>
    <row r="11" spans="1:17" ht="90.75" customHeight="1" x14ac:dyDescent="0.3">
      <c r="A11" s="646" t="s">
        <v>481</v>
      </c>
      <c r="B11" s="646"/>
      <c r="C11" s="646"/>
      <c r="E11" s="99"/>
      <c r="N11" s="12"/>
      <c r="O11" s="17"/>
      <c r="P11" s="18"/>
      <c r="Q11" s="17"/>
    </row>
    <row r="12" spans="1:17" ht="15" x14ac:dyDescent="0.35">
      <c r="A12" s="109"/>
      <c r="B12" s="109"/>
      <c r="C12" s="109"/>
      <c r="D12" s="64"/>
      <c r="E12" s="99"/>
      <c r="N12" s="17"/>
      <c r="O12" s="17"/>
      <c r="P12" s="18"/>
      <c r="Q12" s="17"/>
    </row>
    <row r="13" spans="1:17" ht="15.45" x14ac:dyDescent="0.4">
      <c r="A13" s="58" t="s">
        <v>375</v>
      </c>
      <c r="B13" s="109"/>
      <c r="C13" s="109"/>
      <c r="D13" s="64"/>
      <c r="E13" s="99"/>
      <c r="N13" s="17"/>
      <c r="O13" s="17"/>
      <c r="P13" s="18"/>
      <c r="Q13" s="17"/>
    </row>
    <row r="14" spans="1:17" ht="15" x14ac:dyDescent="0.35">
      <c r="A14" s="109"/>
      <c r="B14" s="109"/>
      <c r="C14" s="109"/>
      <c r="D14" s="64"/>
      <c r="E14" s="99"/>
      <c r="N14" s="17"/>
      <c r="O14" s="17"/>
      <c r="P14" s="18"/>
      <c r="Q14" s="17"/>
    </row>
    <row r="15" spans="1:17" ht="66" customHeight="1" x14ac:dyDescent="0.35">
      <c r="A15" s="646" t="s">
        <v>482</v>
      </c>
      <c r="B15" s="646"/>
      <c r="C15" s="646"/>
      <c r="D15" s="64"/>
      <c r="E15" s="99"/>
      <c r="N15" s="17"/>
      <c r="O15" s="17"/>
      <c r="P15" s="18"/>
      <c r="Q15" s="17"/>
    </row>
    <row r="16" spans="1:17" ht="15" x14ac:dyDescent="0.35">
      <c r="A16" s="109"/>
      <c r="B16" s="626"/>
      <c r="C16" s="626"/>
      <c r="D16" s="64"/>
      <c r="E16" s="56"/>
      <c r="N16" s="17"/>
      <c r="O16" s="19"/>
      <c r="P16" s="21"/>
      <c r="Q16" s="7"/>
    </row>
    <row r="17" spans="1:17" ht="15.9" thickBot="1" x14ac:dyDescent="0.45">
      <c r="A17" s="58" t="s">
        <v>384</v>
      </c>
      <c r="B17" s="626"/>
      <c r="C17" s="626"/>
      <c r="D17" s="64"/>
      <c r="E17" s="56"/>
      <c r="N17" s="19"/>
      <c r="O17" s="19"/>
      <c r="P17" s="21"/>
      <c r="Q17" s="19"/>
    </row>
    <row r="18" spans="1:17" ht="15.45" thickBot="1" x14ac:dyDescent="0.4">
      <c r="A18" s="109"/>
      <c r="B18" s="626"/>
      <c r="C18" s="626"/>
      <c r="D18" s="64"/>
      <c r="E18" s="56"/>
      <c r="N18" s="17" t="s">
        <v>483</v>
      </c>
      <c r="O18" s="17"/>
      <c r="P18" s="21">
        <f>'Development Impact'!E46*0.2</f>
        <v>0</v>
      </c>
      <c r="Q18" s="120">
        <f>P18*O6</f>
        <v>0</v>
      </c>
    </row>
    <row r="19" spans="1:17" ht="30.45" thickBot="1" x14ac:dyDescent="0.4">
      <c r="A19" s="69" t="s">
        <v>457</v>
      </c>
      <c r="B19" s="111">
        <v>0.2</v>
      </c>
      <c r="C19" s="626"/>
      <c r="D19" s="64"/>
      <c r="E19" s="56"/>
      <c r="N19" s="19"/>
      <c r="O19" s="19"/>
      <c r="P19" s="21"/>
      <c r="Q19" s="19"/>
    </row>
    <row r="20" spans="1:17" ht="30.45" thickBot="1" x14ac:dyDescent="0.4">
      <c r="A20" s="69" t="s">
        <v>467</v>
      </c>
      <c r="B20" s="111">
        <v>482</v>
      </c>
      <c r="C20" s="626"/>
      <c r="D20" s="64"/>
      <c r="E20" s="56"/>
      <c r="N20" s="19"/>
      <c r="O20" s="19"/>
      <c r="P20" s="21"/>
      <c r="Q20" s="20">
        <f>Q23+Q24</f>
        <v>0</v>
      </c>
    </row>
    <row r="21" spans="1:17" ht="15" x14ac:dyDescent="0.35">
      <c r="A21" s="105"/>
      <c r="B21" s="112"/>
      <c r="C21" s="626"/>
      <c r="D21" s="64"/>
      <c r="E21" s="56"/>
    </row>
    <row r="22" spans="1:17" ht="15" x14ac:dyDescent="0.35">
      <c r="A22" s="176" t="s">
        <v>468</v>
      </c>
      <c r="B22" s="269">
        <f>'Development Impact'!H46</f>
        <v>0</v>
      </c>
      <c r="C22" s="178"/>
      <c r="D22" s="178"/>
      <c r="E22" s="85"/>
    </row>
    <row r="23" spans="1:17" ht="30" x14ac:dyDescent="0.35">
      <c r="A23" s="164" t="s">
        <v>455</v>
      </c>
      <c r="B23" s="269">
        <f>'Development Impact'!H20+'Development Impact'!H21+'Development Impact'!H22+'Development Impact'!H23</f>
        <v>0</v>
      </c>
      <c r="C23" s="178"/>
      <c r="D23" s="178"/>
      <c r="E23" s="56"/>
      <c r="O23" s="27"/>
    </row>
    <row r="24" spans="1:17" ht="30" x14ac:dyDescent="0.35">
      <c r="A24" s="176" t="s">
        <v>469</v>
      </c>
      <c r="B24" s="269">
        <f>'Development Impact'!G54</f>
        <v>0</v>
      </c>
      <c r="C24" s="178"/>
      <c r="D24" s="178"/>
      <c r="E24" s="56"/>
      <c r="N24" s="26" t="s">
        <v>484</v>
      </c>
      <c r="O24" s="26">
        <f>'Development Inputs'!F95</f>
        <v>0</v>
      </c>
      <c r="P24" s="26">
        <f>IF(O24&lt;1000,0,1)</f>
        <v>0</v>
      </c>
      <c r="Q24" s="26">
        <f>IF(P24=0,0,Q18)</f>
        <v>0</v>
      </c>
    </row>
    <row r="25" spans="1:17" ht="30" x14ac:dyDescent="0.4">
      <c r="A25" s="177" t="s">
        <v>456</v>
      </c>
      <c r="B25" s="272">
        <f>B22-B23-B24</f>
        <v>0</v>
      </c>
      <c r="C25" s="56"/>
      <c r="D25" s="64"/>
      <c r="E25" s="56"/>
      <c r="P25" s="26">
        <f>SUM(P23:P24)</f>
        <v>0</v>
      </c>
    </row>
    <row r="26" spans="1:17" ht="15" x14ac:dyDescent="0.35">
      <c r="A26" s="175"/>
      <c r="B26" s="56"/>
      <c r="C26" s="56"/>
      <c r="D26" s="64"/>
      <c r="E26" s="56"/>
    </row>
    <row r="27" spans="1:17" ht="15.45" x14ac:dyDescent="0.4">
      <c r="A27" s="58" t="s">
        <v>109</v>
      </c>
      <c r="B27" s="56"/>
      <c r="C27" s="56"/>
      <c r="D27" s="72"/>
      <c r="E27" s="56"/>
    </row>
    <row r="28" spans="1:17" ht="15" x14ac:dyDescent="0.35">
      <c r="A28" s="56"/>
      <c r="B28" s="56"/>
      <c r="C28" s="56"/>
      <c r="D28" s="56"/>
      <c r="E28" s="56"/>
    </row>
    <row r="29" spans="1:17" ht="15" x14ac:dyDescent="0.35">
      <c r="A29" s="440" t="s">
        <v>110</v>
      </c>
      <c r="B29" s="441" t="s">
        <v>459</v>
      </c>
      <c r="C29" s="433">
        <f>B25</f>
        <v>0</v>
      </c>
      <c r="D29" s="56"/>
      <c r="E29" s="56"/>
    </row>
    <row r="30" spans="1:17" ht="15" x14ac:dyDescent="0.35">
      <c r="A30" s="442"/>
      <c r="B30" s="443" t="s">
        <v>112</v>
      </c>
      <c r="C30" s="97"/>
      <c r="D30" s="56"/>
      <c r="E30" s="56"/>
    </row>
    <row r="31" spans="1:17" ht="15" x14ac:dyDescent="0.35">
      <c r="A31" s="440" t="s">
        <v>113</v>
      </c>
      <c r="B31" s="441">
        <v>0.2</v>
      </c>
      <c r="C31" s="133">
        <f>C29*B31</f>
        <v>0</v>
      </c>
    </row>
    <row r="32" spans="1:17" ht="15" x14ac:dyDescent="0.35">
      <c r="A32" s="442"/>
      <c r="B32" s="443" t="s">
        <v>112</v>
      </c>
      <c r="C32" s="445"/>
      <c r="D32" s="17"/>
    </row>
    <row r="33" spans="1:13" ht="15" x14ac:dyDescent="0.35">
      <c r="A33" s="440" t="s">
        <v>390</v>
      </c>
      <c r="B33" s="446">
        <f>B20</f>
        <v>482</v>
      </c>
      <c r="C33" s="447">
        <f>C31*B33</f>
        <v>0</v>
      </c>
      <c r="D33" s="17"/>
    </row>
    <row r="34" spans="1:13" ht="15" x14ac:dyDescent="0.35">
      <c r="A34" s="37"/>
      <c r="B34" s="54"/>
      <c r="C34" s="116"/>
      <c r="D34" s="17"/>
      <c r="M34" s="37"/>
    </row>
    <row r="35" spans="1:13" ht="15" x14ac:dyDescent="0.35">
      <c r="A35" s="37" t="s">
        <v>470</v>
      </c>
      <c r="B35" s="54"/>
      <c r="C35" s="116"/>
      <c r="D35" s="17"/>
      <c r="M35" s="37"/>
    </row>
    <row r="36" spans="1:13" ht="15" customHeight="1" x14ac:dyDescent="0.35">
      <c r="A36" s="37" t="s">
        <v>471</v>
      </c>
      <c r="B36" s="54"/>
      <c r="C36" s="116"/>
      <c r="D36" s="17"/>
      <c r="M36" s="37"/>
    </row>
    <row r="37" spans="1:13" ht="15" customHeight="1" x14ac:dyDescent="0.35">
      <c r="A37" s="37" t="s">
        <v>485</v>
      </c>
      <c r="B37" s="54"/>
      <c r="C37" s="116"/>
      <c r="D37" s="17"/>
      <c r="M37" s="37"/>
    </row>
    <row r="38" spans="1:13" ht="15" x14ac:dyDescent="0.3">
      <c r="A38" s="37"/>
      <c r="B38" s="17"/>
      <c r="C38" s="17"/>
      <c r="D38" s="17"/>
    </row>
    <row r="39" spans="1:13" ht="15" x14ac:dyDescent="0.3">
      <c r="A39" s="37" t="s">
        <v>486</v>
      </c>
      <c r="C39" s="3"/>
      <c r="D39" s="3"/>
    </row>
    <row r="40" spans="1:13" ht="15" x14ac:dyDescent="0.3">
      <c r="A40" s="37"/>
      <c r="C40" s="3"/>
      <c r="D40" s="3"/>
    </row>
    <row r="41" spans="1:13" ht="15" x14ac:dyDescent="0.3">
      <c r="A41" s="101" t="s">
        <v>459</v>
      </c>
      <c r="B41" s="174">
        <f>C29</f>
        <v>0</v>
      </c>
    </row>
    <row r="42" spans="1:13" ht="15" x14ac:dyDescent="0.3">
      <c r="A42" s="102" t="s">
        <v>112</v>
      </c>
      <c r="B42" s="103"/>
    </row>
    <row r="43" spans="1:13" ht="15" x14ac:dyDescent="0.3">
      <c r="A43" s="107">
        <v>96.4</v>
      </c>
      <c r="B43" s="108">
        <f>B41*A43</f>
        <v>0</v>
      </c>
    </row>
    <row r="46" spans="1:13" ht="15.45" x14ac:dyDescent="0.4">
      <c r="A46" s="58" t="s">
        <v>116</v>
      </c>
    </row>
    <row r="48" spans="1:13" ht="15" x14ac:dyDescent="0.3">
      <c r="A48" s="37" t="s">
        <v>474</v>
      </c>
    </row>
  </sheetData>
  <mergeCells count="2">
    <mergeCell ref="A11:C11"/>
    <mergeCell ref="A15:C15"/>
  </mergeCells>
  <conditionalFormatting sqref="D7">
    <cfRule type="cellIs" dxfId="6" priority="2" operator="equal">
      <formula>"Yes"</formula>
    </cfRule>
  </conditionalFormatting>
  <conditionalFormatting sqref="D9">
    <cfRule type="cellIs" dxfId="5" priority="1" operator="equal">
      <formula>"Yes"</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 operator="containsText" text="Yes" id="{ECB25AF7-1913-4DE1-8C66-1D15DAD2A3D4}">
            <xm:f>NOT(ISERROR(SEARCH("Yes",'Local Suppliers'!D13)))</xm:f>
            <x14:dxf>
              <font>
                <color rgb="FF006100"/>
              </font>
              <fill>
                <patternFill>
                  <bgColor rgb="FFC6EFCE"/>
                </patternFill>
              </fill>
            </x14:dxf>
          </x14:cfRule>
          <xm:sqref>D7:D10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R33"/>
  <sheetViews>
    <sheetView showGridLines="0" workbookViewId="0">
      <selection activeCell="D16" sqref="D16"/>
    </sheetView>
  </sheetViews>
  <sheetFormatPr defaultColWidth="8.875" defaultRowHeight="12.45" x14ac:dyDescent="0.3"/>
  <cols>
    <col min="1" max="1" width="29.5625" style="26" bestFit="1" customWidth="1"/>
    <col min="2" max="2" width="20.5625" style="26" customWidth="1"/>
    <col min="3" max="3" width="15.25" style="26" customWidth="1"/>
    <col min="4" max="16384" width="8.875" style="26"/>
  </cols>
  <sheetData>
    <row r="1" spans="1:18" ht="17.600000000000001" x14ac:dyDescent="0.4">
      <c r="A1" s="32" t="s">
        <v>487</v>
      </c>
      <c r="B1" s="36"/>
    </row>
    <row r="3" spans="1:18" ht="17.600000000000001" x14ac:dyDescent="0.4">
      <c r="A3" s="57" t="s">
        <v>339</v>
      </c>
      <c r="B3" s="56"/>
      <c r="C3" s="48">
        <f>IF(E7="Yes",C30,0)</f>
        <v>0</v>
      </c>
      <c r="D3" s="85"/>
      <c r="E3" s="56"/>
    </row>
    <row r="4" spans="1:18" ht="15" x14ac:dyDescent="0.35">
      <c r="A4" s="56"/>
      <c r="B4" s="56"/>
      <c r="C4" s="56"/>
      <c r="D4" s="56"/>
      <c r="E4" s="56"/>
      <c r="N4" s="128"/>
      <c r="O4" s="124"/>
      <c r="P4" s="124"/>
      <c r="Q4" s="124"/>
      <c r="R4" s="124"/>
    </row>
    <row r="5" spans="1:18" ht="15.45" x14ac:dyDescent="0.4">
      <c r="A5" s="58" t="s">
        <v>96</v>
      </c>
      <c r="B5" s="56"/>
      <c r="C5" s="56"/>
      <c r="D5" s="56"/>
      <c r="E5" s="56"/>
      <c r="N5" s="124"/>
      <c r="O5" s="124"/>
      <c r="P5" s="124"/>
      <c r="Q5" s="124"/>
      <c r="R5" s="124"/>
    </row>
    <row r="6" spans="1:18" ht="15" x14ac:dyDescent="0.35">
      <c r="A6" s="59"/>
      <c r="B6" s="56"/>
      <c r="C6" s="56"/>
      <c r="D6" s="56"/>
      <c r="E6" s="56"/>
      <c r="N6" s="129"/>
      <c r="O6" s="129"/>
      <c r="P6" s="129"/>
      <c r="Q6" s="124"/>
      <c r="R6" s="124"/>
    </row>
    <row r="7" spans="1:18" ht="30" x14ac:dyDescent="0.35">
      <c r="A7" s="164" t="s">
        <v>341</v>
      </c>
      <c r="B7" s="98" t="s">
        <v>422</v>
      </c>
      <c r="C7" s="65">
        <f>'Development Inputs'!C24</f>
        <v>0</v>
      </c>
      <c r="D7" s="97" t="str">
        <f>IF(C7&lt;1,"No", "Yes")</f>
        <v>No</v>
      </c>
      <c r="E7" s="56" t="str">
        <f>IF(COUNTIF(D7:D9,"Yes"),"Yes","No")</f>
        <v>No</v>
      </c>
      <c r="N7" s="124"/>
      <c r="O7" s="129"/>
      <c r="P7" s="129"/>
      <c r="Q7" s="124"/>
      <c r="R7" s="124"/>
    </row>
    <row r="8" spans="1:18" ht="45" x14ac:dyDescent="0.35">
      <c r="A8" s="173" t="s">
        <v>449</v>
      </c>
      <c r="B8" s="159" t="s">
        <v>344</v>
      </c>
      <c r="C8" s="93">
        <f>'Development Inputs'!F94-'Development Inputs'!F65-'Development Inputs'!F66-'Development Inputs'!F67</f>
        <v>0</v>
      </c>
      <c r="D8" s="97" t="str">
        <f>IF(C8&lt;1000,"No","Yes")</f>
        <v>No</v>
      </c>
      <c r="E8" s="56"/>
      <c r="N8" s="129"/>
      <c r="O8" s="124"/>
      <c r="P8" s="129"/>
      <c r="Q8" s="124"/>
      <c r="R8" s="124"/>
    </row>
    <row r="9" spans="1:18" ht="45" x14ac:dyDescent="0.35">
      <c r="A9" s="173" t="s">
        <v>450</v>
      </c>
      <c r="B9" s="267" t="s">
        <v>451</v>
      </c>
      <c r="C9" s="93">
        <f>'Development Inputs'!E94-'Development Inputs'!E65-'Development Inputs'!E66-'Development Inputs'!E67</f>
        <v>0</v>
      </c>
      <c r="D9" s="97" t="str">
        <f>IF(C9&lt;1000,"No","Yes")</f>
        <v>No</v>
      </c>
      <c r="E9" s="56"/>
      <c r="N9" s="129"/>
      <c r="O9" s="124"/>
      <c r="P9" s="129"/>
      <c r="Q9" s="124"/>
      <c r="R9" s="124"/>
    </row>
    <row r="10" spans="1:18" ht="15" x14ac:dyDescent="0.35">
      <c r="A10" s="266"/>
      <c r="B10" s="61"/>
      <c r="C10" s="63"/>
      <c r="D10" s="56"/>
      <c r="E10" s="56"/>
      <c r="N10" s="129"/>
      <c r="O10" s="124"/>
      <c r="P10" s="129"/>
      <c r="Q10" s="124"/>
      <c r="R10" s="124"/>
    </row>
    <row r="11" spans="1:18" ht="15" x14ac:dyDescent="0.35">
      <c r="A11" s="60"/>
      <c r="B11" s="61"/>
      <c r="C11" s="63"/>
      <c r="D11" s="56"/>
      <c r="E11" s="56"/>
      <c r="N11" s="122"/>
      <c r="O11" s="122"/>
      <c r="P11" s="122"/>
      <c r="Q11" s="122"/>
      <c r="R11" s="122"/>
    </row>
    <row r="12" spans="1:18" ht="56.25" customHeight="1" x14ac:dyDescent="0.35">
      <c r="A12" s="646" t="s">
        <v>488</v>
      </c>
      <c r="B12" s="642"/>
      <c r="C12" s="642"/>
      <c r="D12" s="64"/>
      <c r="E12" s="99"/>
      <c r="N12" s="122"/>
      <c r="O12" s="122"/>
      <c r="P12" s="122"/>
      <c r="Q12" s="122"/>
      <c r="R12" s="122"/>
    </row>
    <row r="13" spans="1:18" ht="15" x14ac:dyDescent="0.35">
      <c r="A13" s="109"/>
      <c r="B13" s="626"/>
      <c r="C13" s="626"/>
      <c r="D13" s="64"/>
      <c r="E13" s="99"/>
      <c r="N13" s="122"/>
      <c r="O13" s="122"/>
      <c r="P13" s="122"/>
      <c r="Q13" s="122"/>
      <c r="R13" s="122"/>
    </row>
    <row r="14" spans="1:18" ht="15.45" x14ac:dyDescent="0.4">
      <c r="A14" s="58" t="s">
        <v>375</v>
      </c>
      <c r="B14" s="626"/>
      <c r="C14" s="626"/>
      <c r="D14" s="64"/>
      <c r="E14" s="99"/>
    </row>
    <row r="15" spans="1:18" ht="15" x14ac:dyDescent="0.35">
      <c r="A15" s="109"/>
      <c r="B15" s="626"/>
      <c r="C15" s="626"/>
      <c r="D15" s="64"/>
      <c r="E15" s="99"/>
    </row>
    <row r="16" spans="1:18" ht="30.75" customHeight="1" x14ac:dyDescent="0.35">
      <c r="A16" s="646" t="s">
        <v>489</v>
      </c>
      <c r="B16" s="642"/>
      <c r="C16" s="642"/>
      <c r="D16" s="64"/>
      <c r="E16" s="99"/>
    </row>
    <row r="17" spans="1:5" ht="15.75" customHeight="1" x14ac:dyDescent="0.35">
      <c r="A17" t="s">
        <v>490</v>
      </c>
      <c r="B17" s="626"/>
      <c r="C17" s="626"/>
      <c r="D17" s="64"/>
      <c r="E17" s="99"/>
    </row>
    <row r="18" spans="1:5" ht="15" x14ac:dyDescent="0.35">
      <c r="A18" s="109"/>
      <c r="B18" s="626"/>
      <c r="C18" s="626"/>
      <c r="D18" s="64"/>
      <c r="E18" s="56"/>
    </row>
    <row r="19" spans="1:5" ht="15.45" x14ac:dyDescent="0.4">
      <c r="A19" s="58" t="s">
        <v>384</v>
      </c>
      <c r="B19" s="626"/>
      <c r="C19" s="626"/>
      <c r="D19" s="64"/>
      <c r="E19" s="56"/>
    </row>
    <row r="20" spans="1:5" ht="15" x14ac:dyDescent="0.35">
      <c r="A20" s="109"/>
      <c r="B20" s="626"/>
      <c r="C20" s="626"/>
      <c r="D20" s="64"/>
      <c r="E20" s="56"/>
    </row>
    <row r="21" spans="1:5" ht="15" x14ac:dyDescent="0.35">
      <c r="A21" s="69" t="s">
        <v>491</v>
      </c>
      <c r="B21" s="269">
        <f>'Development Inputs'!F94</f>
        <v>0</v>
      </c>
      <c r="C21" s="626"/>
      <c r="E21" s="56"/>
    </row>
    <row r="22" spans="1:5" ht="30" x14ac:dyDescent="0.35">
      <c r="A22" s="164" t="s">
        <v>492</v>
      </c>
      <c r="B22" s="269">
        <f>'Development Inputs'!F65+'Development Inputs'!F66+'Development Inputs'!F67+'Development Inputs'!F68</f>
        <v>0</v>
      </c>
      <c r="C22" s="626"/>
      <c r="E22" s="56"/>
    </row>
    <row r="23" spans="1:5" ht="30" x14ac:dyDescent="0.35">
      <c r="A23" s="177" t="s">
        <v>493</v>
      </c>
      <c r="B23" s="269">
        <f>B21-B22</f>
        <v>0</v>
      </c>
      <c r="C23" s="626"/>
      <c r="E23" s="56"/>
    </row>
    <row r="24" spans="1:5" ht="30" x14ac:dyDescent="0.35">
      <c r="A24" s="115" t="s">
        <v>458</v>
      </c>
      <c r="B24" s="269">
        <v>10</v>
      </c>
      <c r="C24" s="626"/>
      <c r="D24" s="64"/>
      <c r="E24" s="56"/>
    </row>
    <row r="25" spans="1:5" ht="15" x14ac:dyDescent="0.35">
      <c r="A25" s="105"/>
      <c r="B25" s="106"/>
      <c r="C25" s="56"/>
      <c r="D25" s="64"/>
      <c r="E25" s="56"/>
    </row>
    <row r="26" spans="1:5" ht="15.45" x14ac:dyDescent="0.4">
      <c r="A26" s="58" t="s">
        <v>109</v>
      </c>
      <c r="B26" s="56"/>
      <c r="C26" s="56"/>
      <c r="D26" s="64"/>
      <c r="E26" s="56"/>
    </row>
    <row r="27" spans="1:5" ht="15" x14ac:dyDescent="0.35">
      <c r="A27" s="56"/>
      <c r="B27" s="56"/>
      <c r="C27" s="56"/>
      <c r="D27" s="72"/>
      <c r="E27" s="56"/>
    </row>
    <row r="28" spans="1:5" ht="15" x14ac:dyDescent="0.35">
      <c r="A28" s="37" t="s">
        <v>110</v>
      </c>
      <c r="B28" s="52" t="s">
        <v>459</v>
      </c>
      <c r="C28" s="63">
        <f>B23</f>
        <v>0</v>
      </c>
      <c r="D28" s="56"/>
      <c r="E28" s="56"/>
    </row>
    <row r="29" spans="1:5" ht="15" x14ac:dyDescent="0.35">
      <c r="A29" s="38"/>
      <c r="B29" s="53" t="s">
        <v>112</v>
      </c>
      <c r="D29" s="56"/>
      <c r="E29" s="56"/>
    </row>
    <row r="30" spans="1:5" ht="15" x14ac:dyDescent="0.35">
      <c r="A30" s="37" t="s">
        <v>113</v>
      </c>
      <c r="B30" s="54">
        <f>B24</f>
        <v>10</v>
      </c>
      <c r="C30" s="121">
        <f>C28*B30</f>
        <v>0</v>
      </c>
      <c r="D30" s="56"/>
      <c r="E30" s="56"/>
    </row>
    <row r="31" spans="1:5" ht="15" x14ac:dyDescent="0.3">
      <c r="A31" s="37"/>
      <c r="B31" s="54"/>
    </row>
    <row r="32" spans="1:5" ht="15" x14ac:dyDescent="0.35">
      <c r="A32" s="37" t="s">
        <v>494</v>
      </c>
      <c r="B32" s="17"/>
      <c r="C32" s="35"/>
    </row>
    <row r="33" spans="1:4" ht="15" x14ac:dyDescent="0.3">
      <c r="A33" s="114" t="s">
        <v>495</v>
      </c>
      <c r="B33" s="17"/>
      <c r="C33" s="17"/>
      <c r="D33" s="17"/>
    </row>
  </sheetData>
  <mergeCells count="2">
    <mergeCell ref="A12:C12"/>
    <mergeCell ref="A16:C16"/>
  </mergeCells>
  <conditionalFormatting sqref="D9">
    <cfRule type="cellIs" dxfId="3" priority="1" operator="equal">
      <formula>"Yes"</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 operator="containsText" text="Yes" id="{119F50D9-505F-448C-83E2-A6344A01129E}">
            <xm:f>NOT(ISERROR(SEARCH("Yes",'Local Suppliers'!D12)))</xm:f>
            <x14:dxf>
              <font>
                <color rgb="FF006100"/>
              </font>
              <fill>
                <patternFill>
                  <bgColor rgb="FFC6EFCE"/>
                </patternFill>
              </fill>
            </x14:dxf>
          </x14:cfRule>
          <xm:sqref>D11</xm:sqref>
        </x14:conditionalFormatting>
        <x14:conditionalFormatting xmlns:xm="http://schemas.microsoft.com/office/excel/2006/main">
          <x14:cfRule type="containsText" priority="17" operator="containsText" text="Yes" id="{119F50D9-505F-448C-83E2-A6344A01129E}">
            <xm:f>NOT(ISERROR(SEARCH("Yes",'Local Suppliers'!D11)))</xm:f>
            <x14:dxf>
              <font>
                <color rgb="FF006100"/>
              </font>
              <fill>
                <patternFill>
                  <bgColor rgb="FFC6EFCE"/>
                </patternFill>
              </fill>
            </x14:dxf>
          </x14:cfRule>
          <xm:sqref>D8:D9</xm:sqref>
        </x14:conditionalFormatting>
        <x14:conditionalFormatting xmlns:xm="http://schemas.microsoft.com/office/excel/2006/main">
          <x14:cfRule type="containsText" priority="23" operator="containsText" text="Yes" id="{119F50D9-505F-448C-83E2-A6344A01129E}">
            <xm:f>NOT(ISERROR(SEARCH("Yes",'Local Suppliers'!D9)))</xm:f>
            <x14:dxf>
              <font>
                <color rgb="FF006100"/>
              </font>
              <fill>
                <patternFill>
                  <bgColor rgb="FFC6EFCE"/>
                </patternFill>
              </fill>
            </x14:dxf>
          </x14:cfRule>
          <xm:sqref>D7 D10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29"/>
  <sheetViews>
    <sheetView workbookViewId="0">
      <selection activeCell="B20" sqref="B20"/>
    </sheetView>
  </sheetViews>
  <sheetFormatPr defaultColWidth="8.875" defaultRowHeight="15" x14ac:dyDescent="0.35"/>
  <cols>
    <col min="1" max="1" width="57.6875" style="56" customWidth="1"/>
    <col min="2" max="2" width="18.6875" style="56" customWidth="1"/>
    <col min="3" max="3" width="14.5625" style="56" customWidth="1"/>
    <col min="4" max="16384" width="8.875" style="56"/>
  </cols>
  <sheetData>
    <row r="1" spans="1:6" ht="17.600000000000001" x14ac:dyDescent="0.4">
      <c r="A1" s="55" t="s">
        <v>496</v>
      </c>
      <c r="F1" s="55"/>
    </row>
    <row r="2" spans="1:6" x14ac:dyDescent="0.35">
      <c r="A2" s="122"/>
      <c r="B2" s="122"/>
      <c r="C2" s="122"/>
    </row>
    <row r="3" spans="1:6" ht="17.600000000000001" x14ac:dyDescent="0.4">
      <c r="A3" s="57" t="s">
        <v>339</v>
      </c>
      <c r="C3" s="48">
        <f>IF(B17=0,0,B20)</f>
        <v>0</v>
      </c>
    </row>
    <row r="5" spans="1:6" ht="15.45" x14ac:dyDescent="0.4">
      <c r="A5" s="58" t="s">
        <v>96</v>
      </c>
    </row>
    <row r="6" spans="1:6" x14ac:dyDescent="0.35">
      <c r="A6" s="59"/>
    </row>
    <row r="7" spans="1:6" ht="21" customHeight="1" x14ac:dyDescent="0.35">
      <c r="A7" s="56" t="s">
        <v>497</v>
      </c>
    </row>
    <row r="8" spans="1:6" ht="21" customHeight="1" x14ac:dyDescent="0.35"/>
    <row r="9" spans="1:6" ht="21" customHeight="1" x14ac:dyDescent="0.35">
      <c r="A9" s="65" t="s">
        <v>498</v>
      </c>
      <c r="B9" s="65" t="s">
        <v>499</v>
      </c>
    </row>
    <row r="10" spans="1:6" ht="21" customHeight="1" x14ac:dyDescent="0.35">
      <c r="A10" s="65" t="s">
        <v>500</v>
      </c>
      <c r="B10" s="186">
        <v>600</v>
      </c>
    </row>
    <row r="11" spans="1:6" ht="21" customHeight="1" x14ac:dyDescent="0.35">
      <c r="A11" s="65" t="s">
        <v>501</v>
      </c>
      <c r="B11" s="187">
        <v>2.5000000000000001E-2</v>
      </c>
    </row>
    <row r="12" spans="1:6" x14ac:dyDescent="0.35">
      <c r="A12" s="65" t="s">
        <v>502</v>
      </c>
      <c r="B12" s="186">
        <v>600</v>
      </c>
    </row>
    <row r="13" spans="1:6" x14ac:dyDescent="0.35">
      <c r="A13" s="65" t="s">
        <v>503</v>
      </c>
      <c r="B13" s="186">
        <v>600</v>
      </c>
    </row>
    <row r="15" spans="1:6" ht="15.45" x14ac:dyDescent="0.4">
      <c r="A15" s="58" t="s">
        <v>109</v>
      </c>
      <c r="C15" s="62"/>
    </row>
    <row r="16" spans="1:6" x14ac:dyDescent="0.35">
      <c r="B16" s="123"/>
      <c r="C16" s="179"/>
      <c r="E16" s="60"/>
    </row>
    <row r="17" spans="1:3" x14ac:dyDescent="0.35">
      <c r="A17" s="126" t="s">
        <v>504</v>
      </c>
      <c r="B17" s="127">
        <f>'Planning Contribution Statement'!G23</f>
        <v>0</v>
      </c>
      <c r="C17" s="180"/>
    </row>
    <row r="18" spans="1:3" x14ac:dyDescent="0.35">
      <c r="A18" s="65" t="s">
        <v>505</v>
      </c>
      <c r="B18" s="127">
        <f>IF(B17&lt;14999, 600,B17*0.025)</f>
        <v>600</v>
      </c>
      <c r="C18" s="180"/>
    </row>
    <row r="19" spans="1:3" x14ac:dyDescent="0.35">
      <c r="A19" s="65" t="s">
        <v>502</v>
      </c>
      <c r="B19" s="127">
        <f>B12</f>
        <v>600</v>
      </c>
      <c r="C19" s="147"/>
    </row>
    <row r="20" spans="1:3" ht="15.45" x14ac:dyDescent="0.4">
      <c r="A20" s="130" t="s">
        <v>506</v>
      </c>
      <c r="B20" s="131">
        <f>IF(B18&lt;599,B19+600,B18+B19)</f>
        <v>1200</v>
      </c>
      <c r="C20" s="147"/>
    </row>
    <row r="21" spans="1:3" x14ac:dyDescent="0.35">
      <c r="A21" s="77"/>
      <c r="B21" s="124"/>
      <c r="C21" s="147"/>
    </row>
    <row r="22" spans="1:3" x14ac:dyDescent="0.35">
      <c r="A22" s="77"/>
      <c r="B22" s="124"/>
      <c r="C22" s="124"/>
    </row>
    <row r="23" spans="1:3" x14ac:dyDescent="0.35">
      <c r="A23" s="77"/>
      <c r="B23" s="124"/>
      <c r="C23" s="124"/>
    </row>
    <row r="24" spans="1:3" x14ac:dyDescent="0.35">
      <c r="A24" s="181"/>
      <c r="B24" s="122"/>
      <c r="C24" s="124"/>
    </row>
    <row r="25" spans="1:3" x14ac:dyDescent="0.35">
      <c r="A25" s="77"/>
      <c r="B25" s="182"/>
      <c r="C25" s="125"/>
    </row>
    <row r="26" spans="1:3" x14ac:dyDescent="0.35">
      <c r="A26" s="77"/>
      <c r="B26" s="60"/>
      <c r="C26" s="122"/>
    </row>
    <row r="27" spans="1:3" x14ac:dyDescent="0.35">
      <c r="A27" s="183"/>
      <c r="B27" s="184"/>
      <c r="C27" s="122"/>
    </row>
    <row r="28" spans="1:3" x14ac:dyDescent="0.35">
      <c r="A28" s="123"/>
      <c r="B28" s="122"/>
      <c r="C28" s="122"/>
    </row>
    <row r="29" spans="1:3" x14ac:dyDescent="0.35">
      <c r="A29" s="185"/>
      <c r="B29" s="122"/>
      <c r="C29" s="12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526"/>
  <sheetViews>
    <sheetView showGridLines="0" topLeftCell="A12" zoomScaleNormal="100" workbookViewId="0">
      <selection activeCell="C24" sqref="C24"/>
    </sheetView>
  </sheetViews>
  <sheetFormatPr defaultColWidth="8.875" defaultRowHeight="12.45" x14ac:dyDescent="0.3"/>
  <cols>
    <col min="1" max="1" width="5.875" style="454" bestFit="1" customWidth="1"/>
    <col min="2" max="2" width="24.6875" style="454" bestFit="1" customWidth="1"/>
    <col min="3" max="3" width="25" style="454" bestFit="1" customWidth="1"/>
    <col min="4" max="4" width="7.6875" style="454" bestFit="1" customWidth="1"/>
    <col min="5" max="5" width="8.25" style="454" customWidth="1"/>
    <col min="6" max="6" width="9.6875" style="454" bestFit="1" customWidth="1"/>
    <col min="7" max="7" width="11.125" style="454" customWidth="1"/>
    <col min="8" max="8" width="7.6875" style="454" customWidth="1"/>
    <col min="9" max="9" width="5.4375" style="454" bestFit="1" customWidth="1"/>
    <col min="10" max="10" width="51.6875" style="523" bestFit="1" customWidth="1"/>
    <col min="11" max="12" width="10.3125" style="453" bestFit="1" customWidth="1"/>
    <col min="13" max="36" width="8.875" style="453"/>
    <col min="37" max="16384" width="8.875" style="454"/>
  </cols>
  <sheetData>
    <row r="1" spans="1:10" ht="17.600000000000001" x14ac:dyDescent="0.4">
      <c r="A1" s="448"/>
      <c r="B1" s="449"/>
      <c r="C1" s="450" t="s">
        <v>2</v>
      </c>
      <c r="D1" s="449"/>
      <c r="E1" s="449"/>
      <c r="F1" s="449"/>
      <c r="G1" s="449"/>
      <c r="H1" s="449"/>
      <c r="I1" s="451"/>
      <c r="J1" s="452" t="s">
        <v>3</v>
      </c>
    </row>
    <row r="2" spans="1:10" ht="17.600000000000001" x14ac:dyDescent="0.4">
      <c r="A2" s="455"/>
      <c r="C2" s="456"/>
      <c r="I2" s="457"/>
      <c r="J2" s="452"/>
    </row>
    <row r="3" spans="1:10" ht="17.600000000000001" x14ac:dyDescent="0.4">
      <c r="A3" s="455"/>
      <c r="C3" s="456"/>
      <c r="I3" s="457"/>
      <c r="J3" s="452"/>
    </row>
    <row r="4" spans="1:10" ht="17.600000000000001" x14ac:dyDescent="0.4">
      <c r="A4" s="455"/>
      <c r="B4" s="454" t="s">
        <v>4</v>
      </c>
      <c r="C4" s="456"/>
      <c r="I4" s="457"/>
      <c r="J4" s="458"/>
    </row>
    <row r="5" spans="1:10" ht="17.600000000000001" x14ac:dyDescent="0.4">
      <c r="A5" s="455"/>
      <c r="B5" s="454" t="s">
        <v>5</v>
      </c>
      <c r="C5" s="456"/>
      <c r="I5" s="457"/>
      <c r="J5" s="452"/>
    </row>
    <row r="6" spans="1:10" ht="17.600000000000001" x14ac:dyDescent="0.4">
      <c r="A6" s="455"/>
      <c r="B6" s="454" t="s">
        <v>6</v>
      </c>
      <c r="C6" s="456"/>
      <c r="I6" s="457"/>
      <c r="J6" s="452"/>
    </row>
    <row r="7" spans="1:10" ht="17.600000000000001" x14ac:dyDescent="0.4">
      <c r="A7" s="455"/>
      <c r="B7" s="454" t="s">
        <v>7</v>
      </c>
      <c r="C7" s="456"/>
      <c r="I7" s="457"/>
      <c r="J7" s="452"/>
    </row>
    <row r="8" spans="1:10" ht="17.600000000000001" x14ac:dyDescent="0.4">
      <c r="A8" s="455"/>
      <c r="B8" s="454" t="s">
        <v>8</v>
      </c>
      <c r="C8" s="456"/>
      <c r="I8" s="457" t="s">
        <v>0</v>
      </c>
      <c r="J8" s="459"/>
    </row>
    <row r="9" spans="1:10" ht="17.600000000000001" x14ac:dyDescent="0.4">
      <c r="A9" s="455"/>
      <c r="B9" s="454" t="s">
        <v>9</v>
      </c>
      <c r="C9" s="456"/>
      <c r="I9" s="457"/>
      <c r="J9" s="460"/>
    </row>
    <row r="10" spans="1:10" ht="17.600000000000001" x14ac:dyDescent="0.4">
      <c r="A10" s="455"/>
      <c r="C10" s="456"/>
      <c r="I10" s="457"/>
      <c r="J10" s="461"/>
    </row>
    <row r="11" spans="1:10" ht="18" thickBot="1" x14ac:dyDescent="0.45">
      <c r="A11" s="455"/>
      <c r="B11" s="454" t="s">
        <v>10</v>
      </c>
      <c r="C11" s="456"/>
      <c r="I11" s="457"/>
      <c r="J11" s="460"/>
    </row>
    <row r="12" spans="1:10" ht="17.600000000000001" x14ac:dyDescent="0.4">
      <c r="A12" s="455"/>
      <c r="B12" s="462" t="s">
        <v>11</v>
      </c>
      <c r="C12" s="463"/>
      <c r="I12" s="457"/>
      <c r="J12" s="460"/>
    </row>
    <row r="13" spans="1:10" x14ac:dyDescent="0.3">
      <c r="A13" s="455"/>
      <c r="B13" s="636" t="s">
        <v>12</v>
      </c>
      <c r="C13" s="637"/>
      <c r="I13" s="457"/>
      <c r="J13" s="460"/>
    </row>
    <row r="14" spans="1:10" ht="17.600000000000001" x14ac:dyDescent="0.4">
      <c r="A14" s="455"/>
      <c r="C14" s="456"/>
      <c r="I14" s="457"/>
      <c r="J14" s="460"/>
    </row>
    <row r="15" spans="1:10" ht="18" thickBot="1" x14ac:dyDescent="0.45">
      <c r="A15" s="455"/>
      <c r="C15" s="456"/>
      <c r="G15" s="454" t="s">
        <v>1</v>
      </c>
      <c r="I15" s="457"/>
      <c r="J15" s="460"/>
    </row>
    <row r="16" spans="1:10" ht="17.600000000000001" x14ac:dyDescent="0.4">
      <c r="A16" s="455"/>
      <c r="B16" s="464" t="s">
        <v>13</v>
      </c>
      <c r="C16" s="465"/>
      <c r="I16" s="457"/>
      <c r="J16" s="460"/>
    </row>
    <row r="17" spans="1:10" ht="14.15" x14ac:dyDescent="0.35">
      <c r="A17" s="455"/>
      <c r="B17" s="466" t="s">
        <v>14</v>
      </c>
      <c r="C17" s="529"/>
      <c r="I17" s="457"/>
      <c r="J17" s="460"/>
    </row>
    <row r="18" spans="1:10" ht="14.15" x14ac:dyDescent="0.35">
      <c r="A18" s="455"/>
      <c r="B18" s="466" t="s">
        <v>15</v>
      </c>
      <c r="C18" s="529"/>
      <c r="I18" s="457"/>
      <c r="J18" s="460"/>
    </row>
    <row r="19" spans="1:10" ht="14.15" x14ac:dyDescent="0.35">
      <c r="A19" s="455"/>
      <c r="B19" s="467" t="s">
        <v>16</v>
      </c>
      <c r="C19" s="529"/>
      <c r="I19" s="457"/>
      <c r="J19" s="460"/>
    </row>
    <row r="20" spans="1:10" ht="26.25" customHeight="1" x14ac:dyDescent="0.35">
      <c r="A20" s="455"/>
      <c r="B20" s="638" t="s">
        <v>17</v>
      </c>
      <c r="C20" s="530"/>
      <c r="D20" s="468" t="s">
        <v>18</v>
      </c>
      <c r="E20" s="468"/>
      <c r="I20" s="457"/>
      <c r="J20" s="469"/>
    </row>
    <row r="21" spans="1:10" ht="41.25" customHeight="1" x14ac:dyDescent="0.3">
      <c r="A21" s="455"/>
      <c r="B21" s="639"/>
      <c r="C21" s="531"/>
      <c r="I21" s="457"/>
      <c r="J21" s="460"/>
    </row>
    <row r="22" spans="1:10" ht="14.15" x14ac:dyDescent="0.35">
      <c r="A22" s="455"/>
      <c r="B22" s="466" t="s">
        <v>19</v>
      </c>
      <c r="C22" s="532"/>
      <c r="I22" s="457"/>
      <c r="J22" s="460"/>
    </row>
    <row r="23" spans="1:10" ht="24.9" x14ac:dyDescent="0.3">
      <c r="A23" s="455"/>
      <c r="B23" s="470" t="s">
        <v>20</v>
      </c>
      <c r="C23" s="533"/>
      <c r="I23" s="457"/>
      <c r="J23" s="460"/>
    </row>
    <row r="24" spans="1:10" ht="12.9" thickBot="1" x14ac:dyDescent="0.35">
      <c r="A24" s="455"/>
      <c r="B24" s="471" t="s">
        <v>21</v>
      </c>
      <c r="C24" s="534"/>
      <c r="I24" s="457"/>
      <c r="J24" s="472"/>
    </row>
    <row r="25" spans="1:10" ht="17.600000000000001" x14ac:dyDescent="0.4">
      <c r="A25" s="455"/>
      <c r="C25" s="456"/>
      <c r="I25" s="457"/>
      <c r="J25" s="460"/>
    </row>
    <row r="26" spans="1:10" ht="17.600000000000001" x14ac:dyDescent="0.4">
      <c r="A26" s="455"/>
      <c r="C26" s="456"/>
      <c r="I26" s="457"/>
      <c r="J26" s="460"/>
    </row>
    <row r="27" spans="1:10" ht="12.9" thickBot="1" x14ac:dyDescent="0.35">
      <c r="A27" s="455"/>
      <c r="B27" s="473" t="s">
        <v>22</v>
      </c>
      <c r="I27" s="457"/>
      <c r="J27" s="472"/>
    </row>
    <row r="28" spans="1:10" ht="12.9" thickBot="1" x14ac:dyDescent="0.35">
      <c r="A28" s="455"/>
      <c r="B28" s="473" t="s">
        <v>23</v>
      </c>
      <c r="C28" s="528"/>
      <c r="I28" s="457"/>
      <c r="J28" s="474" t="s">
        <v>24</v>
      </c>
    </row>
    <row r="29" spans="1:10" x14ac:dyDescent="0.3">
      <c r="A29" s="455"/>
      <c r="B29" s="475"/>
      <c r="C29" s="476"/>
      <c r="I29" s="457"/>
      <c r="J29" s="460"/>
    </row>
    <row r="30" spans="1:10" x14ac:dyDescent="0.3">
      <c r="A30" s="455"/>
      <c r="B30" s="473" t="s">
        <v>25</v>
      </c>
      <c r="I30" s="457"/>
      <c r="J30" s="460"/>
    </row>
    <row r="31" spans="1:10" x14ac:dyDescent="0.3">
      <c r="A31" s="455"/>
      <c r="B31" s="475"/>
      <c r="I31" s="457"/>
      <c r="J31" s="460"/>
    </row>
    <row r="32" spans="1:10" x14ac:dyDescent="0.3">
      <c r="A32" s="455"/>
      <c r="B32" s="473" t="s">
        <v>26</v>
      </c>
      <c r="C32" s="477" t="s">
        <v>27</v>
      </c>
      <c r="D32" s="473" t="s">
        <v>28</v>
      </c>
      <c r="E32" s="473"/>
      <c r="I32" s="457"/>
      <c r="J32" s="460"/>
    </row>
    <row r="33" spans="1:10" x14ac:dyDescent="0.3">
      <c r="A33" s="455"/>
      <c r="B33" s="477" t="s">
        <v>29</v>
      </c>
      <c r="D33" s="454" t="s">
        <v>27</v>
      </c>
      <c r="E33" s="454" t="s">
        <v>30</v>
      </c>
      <c r="I33" s="457"/>
      <c r="J33" s="472"/>
    </row>
    <row r="34" spans="1:10" x14ac:dyDescent="0.3">
      <c r="A34" s="455"/>
      <c r="B34" s="625" t="s">
        <v>31</v>
      </c>
      <c r="C34" s="478" t="s">
        <v>32</v>
      </c>
      <c r="D34" s="527"/>
      <c r="E34" s="527"/>
      <c r="I34" s="457"/>
      <c r="J34" s="460"/>
    </row>
    <row r="35" spans="1:10" x14ac:dyDescent="0.3">
      <c r="A35" s="455"/>
      <c r="B35" s="625" t="s">
        <v>33</v>
      </c>
      <c r="C35" s="478" t="s">
        <v>32</v>
      </c>
      <c r="D35" s="527"/>
      <c r="E35" s="527"/>
      <c r="I35" s="457"/>
      <c r="J35" s="460"/>
    </row>
    <row r="36" spans="1:10" x14ac:dyDescent="0.3">
      <c r="A36" s="455"/>
      <c r="B36" s="625" t="s">
        <v>34</v>
      </c>
      <c r="C36" s="478" t="s">
        <v>32</v>
      </c>
      <c r="D36" s="527"/>
      <c r="E36" s="527"/>
      <c r="I36" s="457"/>
      <c r="J36" s="460"/>
    </row>
    <row r="37" spans="1:10" x14ac:dyDescent="0.3">
      <c r="A37" s="455"/>
      <c r="B37" s="625" t="s">
        <v>35</v>
      </c>
      <c r="C37" s="478" t="s">
        <v>32</v>
      </c>
      <c r="D37" s="527"/>
      <c r="E37" s="527"/>
      <c r="I37" s="457"/>
      <c r="J37" s="460"/>
    </row>
    <row r="38" spans="1:10" x14ac:dyDescent="0.3">
      <c r="A38" s="455"/>
      <c r="B38" s="475"/>
      <c r="C38" s="478" t="s">
        <v>36</v>
      </c>
      <c r="D38" s="479">
        <f>SUM(D34:D37)</f>
        <v>0</v>
      </c>
      <c r="E38" s="479">
        <f>SUM(E34:E37)</f>
        <v>0</v>
      </c>
      <c r="I38" s="457"/>
      <c r="J38" s="460"/>
    </row>
    <row r="39" spans="1:10" x14ac:dyDescent="0.3">
      <c r="A39" s="455"/>
      <c r="B39" s="475"/>
      <c r="D39" s="480"/>
      <c r="E39" s="480"/>
      <c r="I39" s="457"/>
      <c r="J39" s="460"/>
    </row>
    <row r="40" spans="1:10" x14ac:dyDescent="0.3">
      <c r="A40" s="455"/>
      <c r="B40" s="477" t="s">
        <v>37</v>
      </c>
      <c r="D40" s="480"/>
      <c r="E40" s="480"/>
      <c r="I40" s="457"/>
      <c r="J40" s="460"/>
    </row>
    <row r="41" spans="1:10" x14ac:dyDescent="0.3">
      <c r="A41" s="455"/>
      <c r="B41" s="477" t="s">
        <v>38</v>
      </c>
      <c r="D41" s="480"/>
      <c r="E41" s="480"/>
      <c r="I41" s="457"/>
      <c r="J41" s="460"/>
    </row>
    <row r="42" spans="1:10" x14ac:dyDescent="0.3">
      <c r="A42" s="455"/>
      <c r="B42" s="625" t="s">
        <v>31</v>
      </c>
      <c r="C42" s="478" t="s">
        <v>32</v>
      </c>
      <c r="D42" s="527"/>
      <c r="E42" s="527"/>
      <c r="I42" s="457"/>
      <c r="J42" s="460"/>
    </row>
    <row r="43" spans="1:10" x14ac:dyDescent="0.3">
      <c r="A43" s="455"/>
      <c r="B43" s="625" t="s">
        <v>33</v>
      </c>
      <c r="C43" s="478" t="s">
        <v>32</v>
      </c>
      <c r="D43" s="527"/>
      <c r="E43" s="527"/>
      <c r="I43" s="457"/>
      <c r="J43" s="460"/>
    </row>
    <row r="44" spans="1:10" x14ac:dyDescent="0.3">
      <c r="A44" s="455"/>
      <c r="B44" s="625" t="s">
        <v>34</v>
      </c>
      <c r="C44" s="478" t="s">
        <v>32</v>
      </c>
      <c r="D44" s="527"/>
      <c r="E44" s="527"/>
      <c r="I44" s="457"/>
      <c r="J44" s="460"/>
    </row>
    <row r="45" spans="1:10" x14ac:dyDescent="0.3">
      <c r="A45" s="455"/>
      <c r="B45" s="625" t="s">
        <v>35</v>
      </c>
      <c r="C45" s="478" t="s">
        <v>32</v>
      </c>
      <c r="D45" s="527"/>
      <c r="E45" s="527"/>
      <c r="I45" s="457"/>
      <c r="J45" s="460"/>
    </row>
    <row r="46" spans="1:10" x14ac:dyDescent="0.3">
      <c r="A46" s="455"/>
      <c r="B46" s="475"/>
      <c r="C46" s="478" t="s">
        <v>36</v>
      </c>
      <c r="D46" s="479">
        <f>SUM(D42:D45)</f>
        <v>0</v>
      </c>
      <c r="E46" s="479">
        <f>SUM(E42:E45)</f>
        <v>0</v>
      </c>
      <c r="I46" s="457"/>
      <c r="J46" s="460"/>
    </row>
    <row r="47" spans="1:10" x14ac:dyDescent="0.3">
      <c r="A47" s="455"/>
      <c r="B47" s="475"/>
      <c r="D47" s="480"/>
      <c r="E47" s="480"/>
      <c r="I47" s="457"/>
      <c r="J47" s="460"/>
    </row>
    <row r="48" spans="1:10" x14ac:dyDescent="0.3">
      <c r="A48" s="455"/>
      <c r="B48" s="477" t="s">
        <v>39</v>
      </c>
      <c r="D48" s="480"/>
      <c r="E48" s="480"/>
      <c r="I48" s="457"/>
      <c r="J48" s="460"/>
    </row>
    <row r="49" spans="1:36" x14ac:dyDescent="0.3">
      <c r="A49" s="455"/>
      <c r="B49" s="625" t="s">
        <v>31</v>
      </c>
      <c r="C49" s="478" t="s">
        <v>32</v>
      </c>
      <c r="D49" s="527"/>
      <c r="E49" s="527"/>
      <c r="I49" s="457"/>
      <c r="J49" s="460"/>
    </row>
    <row r="50" spans="1:36" x14ac:dyDescent="0.3">
      <c r="A50" s="455"/>
      <c r="B50" s="625" t="s">
        <v>33</v>
      </c>
      <c r="C50" s="478" t="s">
        <v>32</v>
      </c>
      <c r="D50" s="527"/>
      <c r="E50" s="527"/>
      <c r="I50" s="457"/>
      <c r="J50" s="460"/>
    </row>
    <row r="51" spans="1:36" x14ac:dyDescent="0.3">
      <c r="A51" s="455"/>
      <c r="B51" s="625" t="s">
        <v>34</v>
      </c>
      <c r="C51" s="478" t="s">
        <v>32</v>
      </c>
      <c r="D51" s="527"/>
      <c r="E51" s="527"/>
      <c r="I51" s="457"/>
      <c r="J51" s="460"/>
    </row>
    <row r="52" spans="1:36" x14ac:dyDescent="0.3">
      <c r="A52" s="455"/>
      <c r="B52" s="625" t="s">
        <v>35</v>
      </c>
      <c r="C52" s="478" t="s">
        <v>32</v>
      </c>
      <c r="D52" s="527"/>
      <c r="E52" s="527"/>
      <c r="I52" s="457"/>
      <c r="J52" s="460"/>
    </row>
    <row r="53" spans="1:36" x14ac:dyDescent="0.3">
      <c r="A53" s="455"/>
      <c r="B53" s="475"/>
      <c r="C53" s="478" t="s">
        <v>36</v>
      </c>
      <c r="D53" s="479">
        <f>SUM(D49:D52)</f>
        <v>0</v>
      </c>
      <c r="E53" s="479">
        <f>SUM(E49:E52)</f>
        <v>0</v>
      </c>
      <c r="I53" s="457"/>
      <c r="J53" s="460"/>
    </row>
    <row r="54" spans="1:36" x14ac:dyDescent="0.3">
      <c r="A54" s="455"/>
      <c r="B54" s="475"/>
      <c r="D54" s="480"/>
      <c r="E54" s="480"/>
      <c r="I54" s="457"/>
      <c r="J54" s="460"/>
    </row>
    <row r="55" spans="1:36" x14ac:dyDescent="0.3">
      <c r="A55" s="455"/>
      <c r="B55" s="625" t="s">
        <v>40</v>
      </c>
      <c r="C55" s="478" t="s">
        <v>41</v>
      </c>
      <c r="D55" s="479">
        <f>D38+D46+D53</f>
        <v>0</v>
      </c>
      <c r="E55" s="479">
        <f>E38+E46+E53</f>
        <v>0</v>
      </c>
      <c r="I55" s="457"/>
      <c r="J55" s="460"/>
    </row>
    <row r="56" spans="1:36" x14ac:dyDescent="0.3">
      <c r="A56" s="455"/>
      <c r="B56" s="625"/>
      <c r="C56" s="478"/>
      <c r="I56" s="457"/>
      <c r="J56" s="460"/>
    </row>
    <row r="57" spans="1:36" x14ac:dyDescent="0.3">
      <c r="A57" s="455"/>
      <c r="B57" s="625"/>
      <c r="C57" s="478"/>
      <c r="I57" s="457"/>
      <c r="J57" s="460"/>
    </row>
    <row r="58" spans="1:36" x14ac:dyDescent="0.3">
      <c r="A58" s="455"/>
      <c r="B58" s="481" t="s">
        <v>42</v>
      </c>
      <c r="C58" s="478"/>
      <c r="I58" s="457"/>
      <c r="J58" s="460"/>
    </row>
    <row r="59" spans="1:36" x14ac:dyDescent="0.3">
      <c r="A59" s="455"/>
      <c r="B59" s="482"/>
      <c r="C59" s="478"/>
      <c r="I59" s="457"/>
      <c r="J59" s="460"/>
    </row>
    <row r="60" spans="1:36" s="475" customFormat="1" ht="24.9" x14ac:dyDescent="0.3">
      <c r="A60" s="483"/>
      <c r="B60" s="484" t="s">
        <v>43</v>
      </c>
      <c r="C60" s="485" t="s">
        <v>44</v>
      </c>
      <c r="D60" s="485" t="s">
        <v>27</v>
      </c>
      <c r="E60" s="486" t="s">
        <v>45</v>
      </c>
      <c r="F60" s="486" t="s">
        <v>46</v>
      </c>
      <c r="G60" s="487" t="s">
        <v>47</v>
      </c>
      <c r="I60" s="488"/>
      <c r="J60" s="472" t="s">
        <v>48</v>
      </c>
      <c r="K60" s="489"/>
      <c r="L60" s="489"/>
      <c r="M60" s="489"/>
      <c r="N60" s="489"/>
      <c r="O60" s="489"/>
      <c r="P60" s="489"/>
      <c r="Q60" s="489"/>
      <c r="R60" s="489"/>
      <c r="S60" s="489"/>
      <c r="T60" s="489"/>
      <c r="U60" s="489"/>
      <c r="V60" s="489"/>
      <c r="W60" s="489"/>
      <c r="X60" s="489"/>
      <c r="Y60" s="489"/>
      <c r="Z60" s="489"/>
      <c r="AA60" s="489"/>
      <c r="AB60" s="489"/>
      <c r="AC60" s="489"/>
      <c r="AD60" s="489"/>
      <c r="AE60" s="489"/>
      <c r="AF60" s="489"/>
      <c r="AG60" s="489"/>
      <c r="AH60" s="489"/>
      <c r="AI60" s="489"/>
      <c r="AJ60" s="489"/>
    </row>
    <row r="61" spans="1:36" x14ac:dyDescent="0.3">
      <c r="A61" s="455"/>
      <c r="B61" s="490" t="s">
        <v>49</v>
      </c>
      <c r="C61" s="491">
        <v>18</v>
      </c>
      <c r="D61" s="492" t="s">
        <v>50</v>
      </c>
      <c r="E61" s="526"/>
      <c r="F61" s="526"/>
      <c r="G61" s="493">
        <f>'Development Impact'!H16</f>
        <v>0</v>
      </c>
      <c r="I61" s="457"/>
      <c r="J61" s="494"/>
    </row>
    <row r="62" spans="1:36" x14ac:dyDescent="0.3">
      <c r="A62" s="455"/>
      <c r="B62" s="490" t="s">
        <v>51</v>
      </c>
      <c r="C62" s="491">
        <v>18</v>
      </c>
      <c r="D62" s="492" t="s">
        <v>50</v>
      </c>
      <c r="E62" s="526"/>
      <c r="F62" s="526"/>
      <c r="G62" s="493">
        <f>'Development Impact'!H17</f>
        <v>0</v>
      </c>
      <c r="I62" s="457"/>
      <c r="J62" s="494"/>
    </row>
    <row r="63" spans="1:36" x14ac:dyDescent="0.3">
      <c r="A63" s="455"/>
      <c r="B63" s="490" t="s">
        <v>52</v>
      </c>
      <c r="C63" s="491">
        <v>90</v>
      </c>
      <c r="D63" s="492" t="s">
        <v>50</v>
      </c>
      <c r="E63" s="526"/>
      <c r="F63" s="526"/>
      <c r="G63" s="493">
        <f>'Development Impact'!H18</f>
        <v>0</v>
      </c>
      <c r="I63" s="457"/>
      <c r="J63" s="494"/>
    </row>
    <row r="64" spans="1:36" ht="15.75" customHeight="1" x14ac:dyDescent="0.3">
      <c r="A64" s="455"/>
      <c r="B64" s="490" t="s">
        <v>53</v>
      </c>
      <c r="C64" s="491">
        <v>16</v>
      </c>
      <c r="D64" s="492" t="s">
        <v>50</v>
      </c>
      <c r="E64" s="526"/>
      <c r="F64" s="526"/>
      <c r="G64" s="493">
        <f>'Development Impact'!H19</f>
        <v>0</v>
      </c>
      <c r="I64" s="457"/>
      <c r="J64" s="494"/>
    </row>
    <row r="65" spans="1:36" x14ac:dyDescent="0.3">
      <c r="A65" s="455"/>
      <c r="B65" s="490" t="s">
        <v>54</v>
      </c>
      <c r="C65" s="495" t="s">
        <v>55</v>
      </c>
      <c r="D65" s="492" t="s">
        <v>50</v>
      </c>
      <c r="E65" s="526"/>
      <c r="F65" s="526"/>
      <c r="G65" s="496" t="s">
        <v>55</v>
      </c>
      <c r="I65" s="457"/>
      <c r="J65" s="494"/>
    </row>
    <row r="66" spans="1:36" x14ac:dyDescent="0.3">
      <c r="A66" s="455"/>
      <c r="B66" s="490" t="s">
        <v>56</v>
      </c>
      <c r="C66" s="495" t="s">
        <v>55</v>
      </c>
      <c r="D66" s="492" t="s">
        <v>50</v>
      </c>
      <c r="E66" s="526"/>
      <c r="F66" s="526"/>
      <c r="G66" s="496" t="s">
        <v>55</v>
      </c>
      <c r="I66" s="457"/>
      <c r="J66" s="494"/>
    </row>
    <row r="67" spans="1:36" x14ac:dyDescent="0.3">
      <c r="A67" s="455"/>
      <c r="B67" s="490" t="s">
        <v>57</v>
      </c>
      <c r="C67" s="495" t="s">
        <v>55</v>
      </c>
      <c r="D67" s="492" t="s">
        <v>50</v>
      </c>
      <c r="E67" s="526"/>
      <c r="F67" s="526"/>
      <c r="G67" s="496" t="s">
        <v>55</v>
      </c>
      <c r="I67" s="457"/>
      <c r="J67" s="494"/>
    </row>
    <row r="68" spans="1:36" x14ac:dyDescent="0.3">
      <c r="A68" s="455"/>
      <c r="B68" s="490" t="s">
        <v>58</v>
      </c>
      <c r="C68" s="495" t="s">
        <v>55</v>
      </c>
      <c r="D68" s="492" t="s">
        <v>50</v>
      </c>
      <c r="E68" s="526"/>
      <c r="F68" s="526"/>
      <c r="G68" s="496" t="s">
        <v>55</v>
      </c>
      <c r="I68" s="457"/>
      <c r="J68" s="494"/>
    </row>
    <row r="69" spans="1:36" x14ac:dyDescent="0.3">
      <c r="A69" s="455"/>
      <c r="B69" s="490" t="s">
        <v>54</v>
      </c>
      <c r="C69" s="497" t="s">
        <v>59</v>
      </c>
      <c r="D69" s="498" t="s">
        <v>60</v>
      </c>
      <c r="E69" s="526"/>
      <c r="F69" s="526"/>
      <c r="G69" s="493">
        <f>'Development Impact'!H20</f>
        <v>0</v>
      </c>
      <c r="I69" s="457"/>
      <c r="J69" s="494"/>
    </row>
    <row r="70" spans="1:36" x14ac:dyDescent="0.3">
      <c r="A70" s="455"/>
      <c r="B70" s="490" t="s">
        <v>56</v>
      </c>
      <c r="C70" s="497" t="s">
        <v>61</v>
      </c>
      <c r="D70" s="498" t="s">
        <v>60</v>
      </c>
      <c r="E70" s="526"/>
      <c r="F70" s="526"/>
      <c r="G70" s="493">
        <f>'Development Impact'!H21</f>
        <v>0</v>
      </c>
      <c r="I70" s="457"/>
      <c r="J70" s="494"/>
    </row>
    <row r="71" spans="1:36" x14ac:dyDescent="0.3">
      <c r="A71" s="455"/>
      <c r="B71" s="490" t="s">
        <v>57</v>
      </c>
      <c r="C71" s="497" t="s">
        <v>62</v>
      </c>
      <c r="D71" s="498" t="s">
        <v>60</v>
      </c>
      <c r="E71" s="526"/>
      <c r="F71" s="526"/>
      <c r="G71" s="493">
        <f>'Development Impact'!H22</f>
        <v>0</v>
      </c>
      <c r="I71" s="457"/>
      <c r="J71" s="494"/>
    </row>
    <row r="72" spans="1:36" x14ac:dyDescent="0.3">
      <c r="A72" s="455"/>
      <c r="B72" s="490" t="s">
        <v>58</v>
      </c>
      <c r="C72" s="499" t="s">
        <v>63</v>
      </c>
      <c r="D72" s="498" t="s">
        <v>60</v>
      </c>
      <c r="E72" s="526"/>
      <c r="F72" s="526"/>
      <c r="G72" s="493">
        <f>'Development Impact'!H23</f>
        <v>0</v>
      </c>
      <c r="I72" s="457"/>
      <c r="J72" s="494"/>
    </row>
    <row r="73" spans="1:36" x14ac:dyDescent="0.3">
      <c r="A73" s="455"/>
      <c r="B73" s="490" t="s">
        <v>64</v>
      </c>
      <c r="C73" s="491">
        <v>18</v>
      </c>
      <c r="D73" s="492" t="s">
        <v>50</v>
      </c>
      <c r="E73" s="526"/>
      <c r="F73" s="526"/>
      <c r="G73" s="493">
        <f>'Development Impact'!H24</f>
        <v>0</v>
      </c>
      <c r="I73" s="457"/>
      <c r="J73" s="494"/>
    </row>
    <row r="74" spans="1:36" x14ac:dyDescent="0.3">
      <c r="A74" s="455"/>
      <c r="B74" s="490" t="s">
        <v>65</v>
      </c>
      <c r="C74" s="491">
        <v>36</v>
      </c>
      <c r="D74" s="492" t="s">
        <v>50</v>
      </c>
      <c r="E74" s="526"/>
      <c r="F74" s="526"/>
      <c r="G74" s="493">
        <f>'Development Impact'!H25</f>
        <v>0</v>
      </c>
      <c r="I74" s="457"/>
      <c r="J74" s="494"/>
    </row>
    <row r="75" spans="1:36" x14ac:dyDescent="0.3">
      <c r="A75" s="455"/>
      <c r="B75" s="490" t="s">
        <v>66</v>
      </c>
      <c r="C75" s="491">
        <v>200</v>
      </c>
      <c r="D75" s="492" t="s">
        <v>50</v>
      </c>
      <c r="E75" s="526"/>
      <c r="F75" s="526"/>
      <c r="G75" s="493">
        <f>'Development Impact'!H26</f>
        <v>0</v>
      </c>
      <c r="I75" s="457"/>
      <c r="J75" s="494"/>
    </row>
    <row r="76" spans="1:36" x14ac:dyDescent="0.3">
      <c r="A76" s="455"/>
      <c r="B76" s="490" t="s">
        <v>67</v>
      </c>
      <c r="C76" s="491">
        <v>70</v>
      </c>
      <c r="D76" s="492" t="s">
        <v>50</v>
      </c>
      <c r="E76" s="526"/>
      <c r="F76" s="526"/>
      <c r="G76" s="493">
        <f>'Development Impact'!H27</f>
        <v>0</v>
      </c>
      <c r="I76" s="457"/>
      <c r="J76" s="494"/>
    </row>
    <row r="77" spans="1:36" x14ac:dyDescent="0.3">
      <c r="A77" s="455"/>
      <c r="B77" s="490" t="s">
        <v>68</v>
      </c>
      <c r="C77" s="491">
        <v>100</v>
      </c>
      <c r="D77" s="492" t="s">
        <v>50</v>
      </c>
      <c r="E77" s="526"/>
      <c r="F77" s="526"/>
      <c r="G77" s="493">
        <f>'Development Impact'!H28</f>
        <v>0</v>
      </c>
      <c r="I77" s="457"/>
      <c r="J77" s="494"/>
    </row>
    <row r="78" spans="1:36" x14ac:dyDescent="0.3">
      <c r="A78" s="455"/>
      <c r="B78" s="490" t="s">
        <v>69</v>
      </c>
      <c r="C78" s="491">
        <v>65</v>
      </c>
      <c r="D78" s="492" t="s">
        <v>50</v>
      </c>
      <c r="E78" s="526"/>
      <c r="F78" s="526"/>
      <c r="G78" s="493">
        <f>'Development Impact'!H29</f>
        <v>0</v>
      </c>
      <c r="I78" s="457"/>
      <c r="J78" s="494"/>
    </row>
    <row r="79" spans="1:36" s="475" customFormat="1" x14ac:dyDescent="0.3">
      <c r="A79" s="483"/>
      <c r="B79" s="500" t="s">
        <v>41</v>
      </c>
      <c r="C79" s="487"/>
      <c r="D79" s="487"/>
      <c r="E79" s="501">
        <f>SUM(E61:E78)-E69-E70-E71-E72</f>
        <v>0</v>
      </c>
      <c r="F79" s="501">
        <f>SUM(F61:F78)-F69-F70-F71-F72</f>
        <v>0</v>
      </c>
      <c r="G79" s="502">
        <f>SUM(G61:G78)</f>
        <v>0</v>
      </c>
      <c r="I79" s="488"/>
      <c r="J79" s="472"/>
      <c r="K79" s="489"/>
      <c r="L79" s="489"/>
      <c r="M79" s="489"/>
      <c r="N79" s="489"/>
      <c r="O79" s="489"/>
      <c r="P79" s="489"/>
      <c r="Q79" s="489"/>
      <c r="R79" s="489"/>
      <c r="S79" s="489"/>
      <c r="T79" s="489"/>
      <c r="U79" s="489"/>
      <c r="V79" s="489"/>
      <c r="W79" s="489"/>
      <c r="X79" s="489"/>
      <c r="Y79" s="489"/>
      <c r="Z79" s="489"/>
      <c r="AA79" s="489"/>
      <c r="AB79" s="489"/>
      <c r="AC79" s="489"/>
      <c r="AD79" s="489"/>
      <c r="AE79" s="489"/>
      <c r="AF79" s="489"/>
      <c r="AG79" s="489"/>
      <c r="AH79" s="489"/>
      <c r="AI79" s="489"/>
      <c r="AJ79" s="489"/>
    </row>
    <row r="80" spans="1:36" x14ac:dyDescent="0.3">
      <c r="A80" s="455"/>
      <c r="B80" s="482"/>
      <c r="C80" s="492"/>
      <c r="D80" s="492"/>
      <c r="E80" s="492"/>
      <c r="F80" s="492"/>
      <c r="G80" s="492"/>
      <c r="H80" s="492"/>
      <c r="I80" s="457"/>
      <c r="J80" s="460"/>
    </row>
    <row r="81" spans="1:36" s="475" customFormat="1" ht="15" customHeight="1" x14ac:dyDescent="0.3">
      <c r="A81" s="640" t="s">
        <v>70</v>
      </c>
      <c r="B81" s="641"/>
      <c r="C81" s="487" t="s">
        <v>44</v>
      </c>
      <c r="D81" s="487" t="s">
        <v>27</v>
      </c>
      <c r="E81" s="486" t="s">
        <v>71</v>
      </c>
      <c r="F81" s="486" t="s">
        <v>72</v>
      </c>
      <c r="G81" s="487" t="s">
        <v>47</v>
      </c>
      <c r="I81" s="488"/>
      <c r="J81" s="472"/>
      <c r="K81" s="489"/>
      <c r="L81" s="489"/>
      <c r="M81" s="489"/>
      <c r="N81" s="489"/>
      <c r="O81" s="489"/>
      <c r="P81" s="489"/>
      <c r="Q81" s="489"/>
      <c r="R81" s="489"/>
      <c r="S81" s="489"/>
      <c r="T81" s="489"/>
      <c r="U81" s="489"/>
      <c r="V81" s="489"/>
      <c r="W81" s="489"/>
      <c r="X81" s="489"/>
      <c r="Y81" s="489"/>
      <c r="Z81" s="489"/>
      <c r="AA81" s="489"/>
      <c r="AB81" s="489"/>
      <c r="AC81" s="489"/>
      <c r="AD81" s="489"/>
      <c r="AE81" s="489"/>
      <c r="AF81" s="489"/>
      <c r="AG81" s="489"/>
      <c r="AH81" s="489"/>
      <c r="AI81" s="489"/>
      <c r="AJ81" s="489"/>
    </row>
    <row r="82" spans="1:36" x14ac:dyDescent="0.3">
      <c r="A82" s="455"/>
      <c r="B82" s="503" t="s">
        <v>73</v>
      </c>
      <c r="C82" s="491">
        <v>11</v>
      </c>
      <c r="D82" s="492" t="s">
        <v>50</v>
      </c>
      <c r="E82" s="526"/>
      <c r="F82" s="526"/>
      <c r="G82" s="493">
        <f>'Development Impact'!H32</f>
        <v>0</v>
      </c>
      <c r="I82" s="457"/>
      <c r="J82" s="494"/>
    </row>
    <row r="83" spans="1:36" x14ac:dyDescent="0.3">
      <c r="A83" s="455"/>
      <c r="B83" s="503" t="s">
        <v>74</v>
      </c>
      <c r="C83" s="491">
        <v>50</v>
      </c>
      <c r="D83" s="492" t="s">
        <v>50</v>
      </c>
      <c r="E83" s="526"/>
      <c r="F83" s="526"/>
      <c r="G83" s="493">
        <f>'Development Impact'!H33</f>
        <v>0</v>
      </c>
      <c r="I83" s="457"/>
      <c r="J83" s="494"/>
    </row>
    <row r="84" spans="1:36" x14ac:dyDescent="0.3">
      <c r="A84" s="455"/>
      <c r="B84" s="503" t="s">
        <v>75</v>
      </c>
      <c r="C84" s="491">
        <v>29</v>
      </c>
      <c r="D84" s="492" t="s">
        <v>50</v>
      </c>
      <c r="E84" s="526"/>
      <c r="F84" s="526"/>
      <c r="G84" s="493">
        <f>'Development Impact'!H34</f>
        <v>0</v>
      </c>
      <c r="I84" s="457"/>
      <c r="J84" s="494"/>
    </row>
    <row r="85" spans="1:36" x14ac:dyDescent="0.3">
      <c r="A85" s="455"/>
      <c r="B85" s="503" t="s">
        <v>76</v>
      </c>
      <c r="C85" s="491">
        <v>47</v>
      </c>
      <c r="D85" s="492"/>
      <c r="E85" s="526"/>
      <c r="F85" s="526"/>
      <c r="G85" s="493">
        <f>'Development Impact'!H35</f>
        <v>0</v>
      </c>
      <c r="I85" s="457"/>
      <c r="J85" s="494"/>
    </row>
    <row r="86" spans="1:36" x14ac:dyDescent="0.3">
      <c r="A86" s="455"/>
      <c r="B86" s="503" t="s">
        <v>77</v>
      </c>
      <c r="C86" s="491">
        <v>36</v>
      </c>
      <c r="D86" s="492" t="s">
        <v>50</v>
      </c>
      <c r="E86" s="526"/>
      <c r="F86" s="526"/>
      <c r="G86" s="493">
        <f>'Development Impact'!H36</f>
        <v>0</v>
      </c>
      <c r="I86" s="457"/>
      <c r="J86" s="494"/>
    </row>
    <row r="87" spans="1:36" s="475" customFormat="1" x14ac:dyDescent="0.3">
      <c r="A87" s="483"/>
      <c r="B87" s="500" t="s">
        <v>41</v>
      </c>
      <c r="C87" s="487"/>
      <c r="D87" s="487"/>
      <c r="E87" s="501">
        <f>SUM(E82:E86)</f>
        <v>0</v>
      </c>
      <c r="F87" s="501">
        <f>SUM(F82:F86)</f>
        <v>0</v>
      </c>
      <c r="G87" s="502">
        <f>SUM(G82:G86)</f>
        <v>0</v>
      </c>
      <c r="I87" s="488"/>
      <c r="J87" s="472"/>
      <c r="K87" s="489"/>
      <c r="L87" s="489"/>
      <c r="M87" s="489"/>
      <c r="N87" s="489"/>
      <c r="O87" s="489"/>
      <c r="P87" s="489"/>
      <c r="Q87" s="489"/>
      <c r="R87" s="489"/>
      <c r="S87" s="489"/>
      <c r="T87" s="489"/>
      <c r="U87" s="489"/>
      <c r="V87" s="489"/>
      <c r="W87" s="489"/>
      <c r="X87" s="489"/>
      <c r="Y87" s="489"/>
      <c r="Z87" s="489"/>
      <c r="AA87" s="489"/>
      <c r="AB87" s="489"/>
      <c r="AC87" s="489"/>
      <c r="AD87" s="489"/>
      <c r="AE87" s="489"/>
      <c r="AF87" s="489"/>
      <c r="AG87" s="489"/>
      <c r="AH87" s="489"/>
      <c r="AI87" s="489"/>
      <c r="AJ87" s="489"/>
    </row>
    <row r="88" spans="1:36" x14ac:dyDescent="0.3">
      <c r="A88" s="455"/>
      <c r="B88" s="504"/>
      <c r="C88" s="492"/>
      <c r="D88" s="492"/>
      <c r="E88" s="505"/>
      <c r="F88" s="505"/>
      <c r="G88" s="492"/>
      <c r="H88" s="492"/>
      <c r="I88" s="457"/>
      <c r="J88" s="460"/>
    </row>
    <row r="89" spans="1:36" s="475" customFormat="1" x14ac:dyDescent="0.3">
      <c r="A89" s="483"/>
      <c r="B89" s="500" t="s">
        <v>78</v>
      </c>
      <c r="C89" s="487" t="s">
        <v>44</v>
      </c>
      <c r="D89" s="487" t="s">
        <v>27</v>
      </c>
      <c r="E89" s="506" t="s">
        <v>71</v>
      </c>
      <c r="F89" s="506" t="s">
        <v>72</v>
      </c>
      <c r="G89" s="487" t="s">
        <v>47</v>
      </c>
      <c r="I89" s="488"/>
      <c r="J89" s="472"/>
      <c r="K89" s="489"/>
      <c r="L89" s="489"/>
      <c r="M89" s="489"/>
      <c r="N89" s="489"/>
      <c r="O89" s="489"/>
      <c r="P89" s="489"/>
      <c r="Q89" s="489"/>
      <c r="R89" s="489"/>
      <c r="S89" s="489"/>
      <c r="T89" s="489"/>
      <c r="U89" s="489"/>
      <c r="V89" s="489"/>
      <c r="W89" s="489"/>
      <c r="X89" s="489"/>
      <c r="Y89" s="489"/>
      <c r="Z89" s="489"/>
      <c r="AA89" s="489"/>
      <c r="AB89" s="489"/>
      <c r="AC89" s="489"/>
      <c r="AD89" s="489"/>
      <c r="AE89" s="489"/>
      <c r="AF89" s="489"/>
      <c r="AG89" s="489"/>
      <c r="AH89" s="489"/>
      <c r="AI89" s="489"/>
      <c r="AJ89" s="489"/>
    </row>
    <row r="90" spans="1:36" x14ac:dyDescent="0.3">
      <c r="A90" s="455"/>
      <c r="B90" s="503" t="s">
        <v>79</v>
      </c>
      <c r="C90" s="491">
        <v>81</v>
      </c>
      <c r="D90" s="492" t="s">
        <v>50</v>
      </c>
      <c r="E90" s="526"/>
      <c r="F90" s="526"/>
      <c r="G90" s="493">
        <f>'Development Impact'!H39</f>
        <v>0</v>
      </c>
      <c r="I90" s="457"/>
      <c r="J90" s="494"/>
    </row>
    <row r="91" spans="1:36" s="475" customFormat="1" x14ac:dyDescent="0.3">
      <c r="A91" s="483"/>
      <c r="B91" s="500" t="s">
        <v>41</v>
      </c>
      <c r="C91" s="487"/>
      <c r="D91" s="487"/>
      <c r="E91" s="501">
        <f>SUM(E90:E90)</f>
        <v>0</v>
      </c>
      <c r="F91" s="501">
        <f>SUM(F90:F90)</f>
        <v>0</v>
      </c>
      <c r="G91" s="502">
        <f>SUM(G90:G90)</f>
        <v>0</v>
      </c>
      <c r="I91" s="488"/>
      <c r="J91" s="472"/>
      <c r="K91" s="489"/>
      <c r="L91" s="489"/>
      <c r="M91" s="489"/>
      <c r="N91" s="489"/>
      <c r="O91" s="489"/>
      <c r="P91" s="489"/>
      <c r="Q91" s="489"/>
      <c r="R91" s="489"/>
      <c r="S91" s="489"/>
      <c r="T91" s="489"/>
      <c r="U91" s="489"/>
      <c r="V91" s="489"/>
      <c r="W91" s="489"/>
      <c r="X91" s="489"/>
      <c r="Y91" s="489"/>
      <c r="Z91" s="489"/>
      <c r="AA91" s="489"/>
      <c r="AB91" s="489"/>
      <c r="AC91" s="489"/>
      <c r="AD91" s="489"/>
      <c r="AE91" s="489"/>
      <c r="AF91" s="489"/>
      <c r="AG91" s="489"/>
      <c r="AH91" s="489"/>
      <c r="AI91" s="489"/>
      <c r="AJ91" s="489"/>
    </row>
    <row r="92" spans="1:36" x14ac:dyDescent="0.3">
      <c r="A92" s="455"/>
      <c r="B92" s="504"/>
      <c r="C92" s="492"/>
      <c r="D92" s="492"/>
      <c r="E92" s="492"/>
      <c r="F92" s="492"/>
      <c r="G92" s="492"/>
      <c r="H92" s="492"/>
      <c r="I92" s="457"/>
      <c r="J92" s="460"/>
    </row>
    <row r="93" spans="1:36" x14ac:dyDescent="0.3">
      <c r="A93" s="455"/>
      <c r="B93" s="504"/>
      <c r="C93" s="478"/>
      <c r="E93" s="506"/>
      <c r="F93" s="506"/>
      <c r="G93" s="492"/>
      <c r="I93" s="457"/>
      <c r="J93" s="460"/>
    </row>
    <row r="94" spans="1:36" x14ac:dyDescent="0.3">
      <c r="A94" s="455"/>
      <c r="B94" s="507" t="s">
        <v>41</v>
      </c>
      <c r="C94" s="478"/>
      <c r="D94" s="475" t="s">
        <v>80</v>
      </c>
      <c r="E94" s="501">
        <f>E79+E87+E91</f>
        <v>0</v>
      </c>
      <c r="F94" s="501">
        <f>F79+F87+F91</f>
        <v>0</v>
      </c>
      <c r="G94" s="502">
        <f>G79+G87+G91</f>
        <v>0</v>
      </c>
      <c r="I94" s="457"/>
      <c r="J94" s="460"/>
    </row>
    <row r="95" spans="1:36" x14ac:dyDescent="0.3">
      <c r="A95" s="455"/>
      <c r="B95" s="504"/>
      <c r="C95" s="478"/>
      <c r="D95" s="508" t="s">
        <v>81</v>
      </c>
      <c r="E95" s="508"/>
      <c r="F95" s="509">
        <f>IF(H96&lt;1,0,E94+F94)</f>
        <v>0</v>
      </c>
      <c r="G95" s="510"/>
      <c r="H95" s="509"/>
      <c r="I95" s="511"/>
      <c r="J95" s="460"/>
    </row>
    <row r="96" spans="1:36" x14ac:dyDescent="0.3">
      <c r="A96" s="455"/>
      <c r="B96" s="504"/>
      <c r="C96" s="478"/>
      <c r="D96" s="508"/>
      <c r="E96" s="508"/>
      <c r="F96" s="509">
        <f>IF(E94&lt;1000,0,1)</f>
        <v>0</v>
      </c>
      <c r="G96" s="509">
        <f>IF(F94&lt;1000,0,1)</f>
        <v>0</v>
      </c>
      <c r="H96" s="509">
        <f>IF(F96+G96&lt;1,0,F96+G96)</f>
        <v>0</v>
      </c>
      <c r="I96" s="511"/>
      <c r="J96" s="460"/>
    </row>
    <row r="97" spans="1:10" x14ac:dyDescent="0.3">
      <c r="A97" s="455"/>
      <c r="B97" s="512" t="s">
        <v>82</v>
      </c>
      <c r="C97" s="478"/>
      <c r="D97" s="508"/>
      <c r="E97" s="508"/>
      <c r="F97" s="508"/>
      <c r="G97" s="508"/>
      <c r="H97" s="508"/>
      <c r="I97" s="511"/>
      <c r="J97" s="460"/>
    </row>
    <row r="98" spans="1:10" x14ac:dyDescent="0.3">
      <c r="A98" s="455"/>
      <c r="B98" s="512"/>
      <c r="C98" s="478"/>
      <c r="D98" s="508"/>
      <c r="E98" s="508"/>
      <c r="F98" s="508"/>
      <c r="G98" s="508"/>
      <c r="H98" s="508"/>
      <c r="I98" s="511"/>
      <c r="J98" s="460"/>
    </row>
    <row r="99" spans="1:10" x14ac:dyDescent="0.3">
      <c r="A99" s="455"/>
      <c r="B99" s="504" t="s">
        <v>83</v>
      </c>
      <c r="C99" s="478"/>
      <c r="D99" s="454" t="s">
        <v>84</v>
      </c>
      <c r="E99" s="525"/>
      <c r="G99" s="513"/>
      <c r="H99" s="513"/>
      <c r="I99" s="514"/>
      <c r="J99" s="472" t="s">
        <v>85</v>
      </c>
    </row>
    <row r="100" spans="1:10" x14ac:dyDescent="0.3">
      <c r="A100" s="455"/>
      <c r="B100" s="504"/>
      <c r="C100" s="478"/>
      <c r="I100" s="457"/>
      <c r="J100" s="460"/>
    </row>
    <row r="101" spans="1:10" x14ac:dyDescent="0.3">
      <c r="A101" s="455"/>
      <c r="B101" s="504"/>
      <c r="C101" s="478"/>
      <c r="I101" s="457"/>
      <c r="J101" s="460"/>
    </row>
    <row r="102" spans="1:10" x14ac:dyDescent="0.3">
      <c r="A102" s="455"/>
      <c r="B102" s="507" t="s">
        <v>86</v>
      </c>
      <c r="C102" s="478"/>
      <c r="I102" s="457"/>
      <c r="J102" s="460"/>
    </row>
    <row r="103" spans="1:10" x14ac:dyDescent="0.3">
      <c r="A103" s="455"/>
      <c r="B103" s="504"/>
      <c r="C103" s="478"/>
      <c r="I103" s="457"/>
      <c r="J103" s="460"/>
    </row>
    <row r="104" spans="1:10" x14ac:dyDescent="0.3">
      <c r="A104" s="455"/>
      <c r="B104" s="504" t="s">
        <v>87</v>
      </c>
      <c r="C104" s="524">
        <f>C109</f>
        <v>0</v>
      </c>
      <c r="I104" s="457"/>
      <c r="J104" s="472" t="s">
        <v>88</v>
      </c>
    </row>
    <row r="105" spans="1:10" x14ac:dyDescent="0.3">
      <c r="A105" s="455"/>
      <c r="B105" s="500" t="s">
        <v>89</v>
      </c>
      <c r="C105" s="515"/>
      <c r="I105" s="457"/>
      <c r="J105" s="460"/>
    </row>
    <row r="106" spans="1:10" x14ac:dyDescent="0.3">
      <c r="A106" s="455"/>
      <c r="B106" s="504" t="s">
        <v>90</v>
      </c>
      <c r="C106" s="515"/>
      <c r="I106" s="457"/>
      <c r="J106" s="460"/>
    </row>
    <row r="107" spans="1:10" x14ac:dyDescent="0.3">
      <c r="A107" s="455"/>
      <c r="B107" s="504" t="s">
        <v>91</v>
      </c>
      <c r="C107" s="516">
        <f>'Gross Development Cost'!B10</f>
        <v>0</v>
      </c>
      <c r="I107" s="457"/>
      <c r="J107" s="460"/>
    </row>
    <row r="108" spans="1:10" x14ac:dyDescent="0.3">
      <c r="A108" s="455"/>
      <c r="B108" s="504" t="s">
        <v>92</v>
      </c>
      <c r="C108" s="516">
        <f>'Gross Development Cost'!B11</f>
        <v>0</v>
      </c>
      <c r="I108" s="457"/>
      <c r="J108" s="460"/>
    </row>
    <row r="109" spans="1:10" x14ac:dyDescent="0.3">
      <c r="A109" s="455"/>
      <c r="B109" s="500" t="s">
        <v>93</v>
      </c>
      <c r="C109" s="517">
        <f>C107+C108</f>
        <v>0</v>
      </c>
      <c r="I109" s="457"/>
      <c r="J109" s="460"/>
    </row>
    <row r="110" spans="1:10" x14ac:dyDescent="0.3">
      <c r="A110" s="455"/>
      <c r="B110" s="504"/>
      <c r="C110" s="478"/>
      <c r="I110" s="457"/>
      <c r="J110" s="460"/>
    </row>
    <row r="111" spans="1:10" x14ac:dyDescent="0.3">
      <c r="A111" s="455"/>
      <c r="B111" s="504"/>
      <c r="C111" s="478"/>
      <c r="I111" s="457"/>
      <c r="J111" s="460"/>
    </row>
    <row r="112" spans="1:10" ht="12.9" thickBot="1" x14ac:dyDescent="0.35">
      <c r="A112" s="518"/>
      <c r="B112" s="519"/>
      <c r="C112" s="520"/>
      <c r="D112" s="521"/>
      <c r="E112" s="521"/>
      <c r="F112" s="521"/>
      <c r="G112" s="521"/>
      <c r="H112" s="521"/>
      <c r="I112" s="522"/>
      <c r="J112" s="460"/>
    </row>
    <row r="113" spans="2:10" x14ac:dyDescent="0.3">
      <c r="B113" s="504"/>
      <c r="C113" s="478"/>
      <c r="J113" s="460"/>
    </row>
    <row r="114" spans="2:10" x14ac:dyDescent="0.3">
      <c r="B114" s="504"/>
      <c r="C114" s="478"/>
      <c r="J114" s="460"/>
    </row>
    <row r="115" spans="2:10" x14ac:dyDescent="0.3">
      <c r="B115" s="504"/>
      <c r="C115" s="478"/>
      <c r="J115" s="460"/>
    </row>
    <row r="116" spans="2:10" x14ac:dyDescent="0.3">
      <c r="B116" s="504"/>
      <c r="C116" s="478"/>
      <c r="J116" s="460"/>
    </row>
    <row r="117" spans="2:10" x14ac:dyDescent="0.3">
      <c r="B117" s="504"/>
      <c r="C117" s="478"/>
      <c r="J117" s="460"/>
    </row>
    <row r="118" spans="2:10" x14ac:dyDescent="0.3">
      <c r="B118" s="504"/>
      <c r="C118" s="478"/>
      <c r="J118" s="460"/>
    </row>
    <row r="119" spans="2:10" x14ac:dyDescent="0.3">
      <c r="J119" s="460"/>
    </row>
    <row r="120" spans="2:10" x14ac:dyDescent="0.3">
      <c r="J120" s="460"/>
    </row>
    <row r="121" spans="2:10" x14ac:dyDescent="0.3">
      <c r="J121" s="460"/>
    </row>
    <row r="122" spans="2:10" x14ac:dyDescent="0.3">
      <c r="J122" s="460"/>
    </row>
    <row r="123" spans="2:10" x14ac:dyDescent="0.3">
      <c r="J123" s="460"/>
    </row>
    <row r="124" spans="2:10" x14ac:dyDescent="0.3">
      <c r="J124" s="460"/>
    </row>
    <row r="125" spans="2:10" x14ac:dyDescent="0.3">
      <c r="J125" s="460"/>
    </row>
    <row r="126" spans="2:10" x14ac:dyDescent="0.3">
      <c r="J126" s="460"/>
    </row>
    <row r="127" spans="2:10" x14ac:dyDescent="0.3">
      <c r="J127" s="460"/>
    </row>
    <row r="128" spans="2:10" x14ac:dyDescent="0.3">
      <c r="J128" s="460"/>
    </row>
    <row r="129" spans="10:10" x14ac:dyDescent="0.3">
      <c r="J129" s="460"/>
    </row>
    <row r="130" spans="10:10" x14ac:dyDescent="0.3">
      <c r="J130" s="460"/>
    </row>
    <row r="131" spans="10:10" x14ac:dyDescent="0.3">
      <c r="J131" s="460"/>
    </row>
    <row r="132" spans="10:10" x14ac:dyDescent="0.3">
      <c r="J132" s="460"/>
    </row>
    <row r="133" spans="10:10" x14ac:dyDescent="0.3">
      <c r="J133" s="460"/>
    </row>
    <row r="134" spans="10:10" x14ac:dyDescent="0.3">
      <c r="J134" s="460"/>
    </row>
    <row r="135" spans="10:10" x14ac:dyDescent="0.3">
      <c r="J135" s="460"/>
    </row>
    <row r="136" spans="10:10" x14ac:dyDescent="0.3">
      <c r="J136" s="460"/>
    </row>
    <row r="137" spans="10:10" x14ac:dyDescent="0.3">
      <c r="J137" s="460"/>
    </row>
    <row r="138" spans="10:10" x14ac:dyDescent="0.3">
      <c r="J138" s="460"/>
    </row>
    <row r="139" spans="10:10" x14ac:dyDescent="0.3">
      <c r="J139" s="460"/>
    </row>
    <row r="140" spans="10:10" x14ac:dyDescent="0.3">
      <c r="J140" s="460"/>
    </row>
    <row r="141" spans="10:10" x14ac:dyDescent="0.3">
      <c r="J141" s="460"/>
    </row>
    <row r="142" spans="10:10" x14ac:dyDescent="0.3">
      <c r="J142" s="460"/>
    </row>
    <row r="143" spans="10:10" x14ac:dyDescent="0.3">
      <c r="J143" s="460"/>
    </row>
    <row r="144" spans="10:10" x14ac:dyDescent="0.3">
      <c r="J144" s="460"/>
    </row>
    <row r="145" spans="10:10" x14ac:dyDescent="0.3">
      <c r="J145" s="460"/>
    </row>
    <row r="146" spans="10:10" x14ac:dyDescent="0.3">
      <c r="J146" s="460"/>
    </row>
    <row r="147" spans="10:10" x14ac:dyDescent="0.3">
      <c r="J147" s="460"/>
    </row>
    <row r="148" spans="10:10" x14ac:dyDescent="0.3">
      <c r="J148" s="460"/>
    </row>
    <row r="149" spans="10:10" x14ac:dyDescent="0.3">
      <c r="J149" s="460"/>
    </row>
    <row r="150" spans="10:10" x14ac:dyDescent="0.3">
      <c r="J150" s="460"/>
    </row>
    <row r="151" spans="10:10" x14ac:dyDescent="0.3">
      <c r="J151" s="460"/>
    </row>
    <row r="152" spans="10:10" x14ac:dyDescent="0.3">
      <c r="J152" s="460"/>
    </row>
    <row r="153" spans="10:10" x14ac:dyDescent="0.3">
      <c r="J153" s="460"/>
    </row>
    <row r="154" spans="10:10" x14ac:dyDescent="0.3">
      <c r="J154" s="460"/>
    </row>
    <row r="155" spans="10:10" x14ac:dyDescent="0.3">
      <c r="J155" s="460"/>
    </row>
    <row r="156" spans="10:10" x14ac:dyDescent="0.3">
      <c r="J156" s="460"/>
    </row>
    <row r="157" spans="10:10" x14ac:dyDescent="0.3">
      <c r="J157" s="460"/>
    </row>
    <row r="158" spans="10:10" x14ac:dyDescent="0.3">
      <c r="J158" s="460"/>
    </row>
    <row r="159" spans="10:10" x14ac:dyDescent="0.3">
      <c r="J159" s="460"/>
    </row>
    <row r="160" spans="10:10" x14ac:dyDescent="0.3">
      <c r="J160" s="460"/>
    </row>
    <row r="161" spans="10:10" x14ac:dyDescent="0.3">
      <c r="J161" s="460"/>
    </row>
    <row r="162" spans="10:10" x14ac:dyDescent="0.3">
      <c r="J162" s="460"/>
    </row>
    <row r="163" spans="10:10" x14ac:dyDescent="0.3">
      <c r="J163" s="460"/>
    </row>
    <row r="164" spans="10:10" x14ac:dyDescent="0.3">
      <c r="J164" s="460"/>
    </row>
    <row r="165" spans="10:10" x14ac:dyDescent="0.3">
      <c r="J165" s="460"/>
    </row>
    <row r="166" spans="10:10" x14ac:dyDescent="0.3">
      <c r="J166" s="460"/>
    </row>
    <row r="167" spans="10:10" x14ac:dyDescent="0.3">
      <c r="J167" s="460"/>
    </row>
    <row r="168" spans="10:10" x14ac:dyDescent="0.3">
      <c r="J168" s="460"/>
    </row>
    <row r="169" spans="10:10" x14ac:dyDescent="0.3">
      <c r="J169" s="460"/>
    </row>
    <row r="170" spans="10:10" x14ac:dyDescent="0.3">
      <c r="J170" s="460"/>
    </row>
    <row r="171" spans="10:10" x14ac:dyDescent="0.3">
      <c r="J171" s="460"/>
    </row>
    <row r="172" spans="10:10" x14ac:dyDescent="0.3">
      <c r="J172" s="460"/>
    </row>
    <row r="173" spans="10:10" x14ac:dyDescent="0.3">
      <c r="J173" s="460"/>
    </row>
    <row r="174" spans="10:10" x14ac:dyDescent="0.3">
      <c r="J174" s="460"/>
    </row>
    <row r="175" spans="10:10" x14ac:dyDescent="0.3">
      <c r="J175" s="460"/>
    </row>
    <row r="176" spans="10:10" x14ac:dyDescent="0.3">
      <c r="J176" s="460"/>
    </row>
    <row r="177" spans="10:10" x14ac:dyDescent="0.3">
      <c r="J177" s="460"/>
    </row>
    <row r="178" spans="10:10" x14ac:dyDescent="0.3">
      <c r="J178" s="460"/>
    </row>
    <row r="179" spans="10:10" x14ac:dyDescent="0.3">
      <c r="J179" s="460"/>
    </row>
    <row r="180" spans="10:10" x14ac:dyDescent="0.3">
      <c r="J180" s="460"/>
    </row>
    <row r="181" spans="10:10" x14ac:dyDescent="0.3">
      <c r="J181" s="460"/>
    </row>
    <row r="182" spans="10:10" x14ac:dyDescent="0.3">
      <c r="J182" s="460"/>
    </row>
    <row r="183" spans="10:10" x14ac:dyDescent="0.3">
      <c r="J183" s="460"/>
    </row>
    <row r="184" spans="10:10" x14ac:dyDescent="0.3">
      <c r="J184" s="460"/>
    </row>
    <row r="185" spans="10:10" x14ac:dyDescent="0.3">
      <c r="J185" s="460"/>
    </row>
    <row r="186" spans="10:10" x14ac:dyDescent="0.3">
      <c r="J186" s="460"/>
    </row>
    <row r="187" spans="10:10" x14ac:dyDescent="0.3">
      <c r="J187" s="460"/>
    </row>
    <row r="188" spans="10:10" x14ac:dyDescent="0.3">
      <c r="J188" s="460"/>
    </row>
    <row r="189" spans="10:10" x14ac:dyDescent="0.3">
      <c r="J189" s="460"/>
    </row>
    <row r="190" spans="10:10" x14ac:dyDescent="0.3">
      <c r="J190" s="460"/>
    </row>
    <row r="191" spans="10:10" x14ac:dyDescent="0.3">
      <c r="J191" s="460"/>
    </row>
    <row r="192" spans="10:10" x14ac:dyDescent="0.3">
      <c r="J192" s="460"/>
    </row>
    <row r="193" spans="10:10" x14ac:dyDescent="0.3">
      <c r="J193" s="460"/>
    </row>
    <row r="194" spans="10:10" x14ac:dyDescent="0.3">
      <c r="J194" s="460"/>
    </row>
    <row r="195" spans="10:10" x14ac:dyDescent="0.3">
      <c r="J195" s="460"/>
    </row>
    <row r="196" spans="10:10" x14ac:dyDescent="0.3">
      <c r="J196" s="460"/>
    </row>
    <row r="197" spans="10:10" x14ac:dyDescent="0.3">
      <c r="J197" s="460"/>
    </row>
    <row r="198" spans="10:10" x14ac:dyDescent="0.3">
      <c r="J198" s="460"/>
    </row>
    <row r="199" spans="10:10" x14ac:dyDescent="0.3">
      <c r="J199" s="460"/>
    </row>
    <row r="200" spans="10:10" x14ac:dyDescent="0.3">
      <c r="J200" s="460"/>
    </row>
    <row r="201" spans="10:10" x14ac:dyDescent="0.3">
      <c r="J201" s="460"/>
    </row>
    <row r="202" spans="10:10" x14ac:dyDescent="0.3">
      <c r="J202" s="460"/>
    </row>
    <row r="203" spans="10:10" x14ac:dyDescent="0.3">
      <c r="J203" s="460"/>
    </row>
    <row r="204" spans="10:10" x14ac:dyDescent="0.3">
      <c r="J204" s="460"/>
    </row>
    <row r="205" spans="10:10" x14ac:dyDescent="0.3">
      <c r="J205" s="460"/>
    </row>
    <row r="206" spans="10:10" x14ac:dyDescent="0.3">
      <c r="J206" s="460"/>
    </row>
    <row r="207" spans="10:10" x14ac:dyDescent="0.3">
      <c r="J207" s="460"/>
    </row>
    <row r="208" spans="10:10" x14ac:dyDescent="0.3">
      <c r="J208" s="460"/>
    </row>
    <row r="209" spans="10:10" x14ac:dyDescent="0.3">
      <c r="J209" s="460"/>
    </row>
    <row r="210" spans="10:10" x14ac:dyDescent="0.3">
      <c r="J210" s="460"/>
    </row>
    <row r="211" spans="10:10" x14ac:dyDescent="0.3">
      <c r="J211" s="460"/>
    </row>
    <row r="212" spans="10:10" x14ac:dyDescent="0.3">
      <c r="J212" s="460"/>
    </row>
    <row r="213" spans="10:10" x14ac:dyDescent="0.3">
      <c r="J213" s="460"/>
    </row>
    <row r="214" spans="10:10" x14ac:dyDescent="0.3">
      <c r="J214" s="460"/>
    </row>
    <row r="215" spans="10:10" x14ac:dyDescent="0.3">
      <c r="J215" s="460"/>
    </row>
    <row r="216" spans="10:10" x14ac:dyDescent="0.3">
      <c r="J216" s="460"/>
    </row>
    <row r="217" spans="10:10" x14ac:dyDescent="0.3">
      <c r="J217" s="460"/>
    </row>
    <row r="218" spans="10:10" x14ac:dyDescent="0.3">
      <c r="J218" s="460"/>
    </row>
    <row r="219" spans="10:10" x14ac:dyDescent="0.3">
      <c r="J219" s="460"/>
    </row>
    <row r="220" spans="10:10" x14ac:dyDescent="0.3">
      <c r="J220" s="460"/>
    </row>
    <row r="221" spans="10:10" x14ac:dyDescent="0.3">
      <c r="J221" s="460"/>
    </row>
    <row r="222" spans="10:10" x14ac:dyDescent="0.3">
      <c r="J222" s="460"/>
    </row>
    <row r="223" spans="10:10" x14ac:dyDescent="0.3">
      <c r="J223" s="460"/>
    </row>
    <row r="224" spans="10:10" x14ac:dyDescent="0.3">
      <c r="J224" s="460"/>
    </row>
    <row r="225" spans="10:10" x14ac:dyDescent="0.3">
      <c r="J225" s="460"/>
    </row>
    <row r="226" spans="10:10" x14ac:dyDescent="0.3">
      <c r="J226" s="460"/>
    </row>
    <row r="227" spans="10:10" x14ac:dyDescent="0.3">
      <c r="J227" s="460"/>
    </row>
    <row r="228" spans="10:10" x14ac:dyDescent="0.3">
      <c r="J228" s="460"/>
    </row>
    <row r="229" spans="10:10" x14ac:dyDescent="0.3">
      <c r="J229" s="460"/>
    </row>
    <row r="230" spans="10:10" x14ac:dyDescent="0.3">
      <c r="J230" s="460"/>
    </row>
    <row r="231" spans="10:10" x14ac:dyDescent="0.3">
      <c r="J231" s="460"/>
    </row>
    <row r="232" spans="10:10" x14ac:dyDescent="0.3">
      <c r="J232" s="460"/>
    </row>
    <row r="233" spans="10:10" x14ac:dyDescent="0.3">
      <c r="J233" s="460"/>
    </row>
    <row r="234" spans="10:10" x14ac:dyDescent="0.3">
      <c r="J234" s="460"/>
    </row>
    <row r="235" spans="10:10" x14ac:dyDescent="0.3">
      <c r="J235" s="460"/>
    </row>
    <row r="236" spans="10:10" x14ac:dyDescent="0.3">
      <c r="J236" s="460"/>
    </row>
    <row r="237" spans="10:10" x14ac:dyDescent="0.3">
      <c r="J237" s="460"/>
    </row>
    <row r="238" spans="10:10" x14ac:dyDescent="0.3">
      <c r="J238" s="460"/>
    </row>
    <row r="239" spans="10:10" x14ac:dyDescent="0.3">
      <c r="J239" s="460"/>
    </row>
    <row r="240" spans="10:10" x14ac:dyDescent="0.3">
      <c r="J240" s="460"/>
    </row>
    <row r="241" spans="10:10" x14ac:dyDescent="0.3">
      <c r="J241" s="460"/>
    </row>
    <row r="242" spans="10:10" x14ac:dyDescent="0.3">
      <c r="J242" s="460"/>
    </row>
    <row r="243" spans="10:10" x14ac:dyDescent="0.3">
      <c r="J243" s="460"/>
    </row>
    <row r="244" spans="10:10" x14ac:dyDescent="0.3">
      <c r="J244" s="460"/>
    </row>
    <row r="245" spans="10:10" x14ac:dyDescent="0.3">
      <c r="J245" s="460"/>
    </row>
    <row r="246" spans="10:10" x14ac:dyDescent="0.3">
      <c r="J246" s="460"/>
    </row>
    <row r="247" spans="10:10" x14ac:dyDescent="0.3">
      <c r="J247" s="460"/>
    </row>
    <row r="248" spans="10:10" x14ac:dyDescent="0.3">
      <c r="J248" s="460"/>
    </row>
    <row r="249" spans="10:10" x14ac:dyDescent="0.3">
      <c r="J249" s="460"/>
    </row>
    <row r="250" spans="10:10" x14ac:dyDescent="0.3">
      <c r="J250" s="460"/>
    </row>
    <row r="251" spans="10:10" x14ac:dyDescent="0.3">
      <c r="J251" s="460"/>
    </row>
    <row r="252" spans="10:10" x14ac:dyDescent="0.3">
      <c r="J252" s="460"/>
    </row>
    <row r="253" spans="10:10" x14ac:dyDescent="0.3">
      <c r="J253" s="460"/>
    </row>
    <row r="254" spans="10:10" x14ac:dyDescent="0.3">
      <c r="J254" s="460"/>
    </row>
    <row r="255" spans="10:10" x14ac:dyDescent="0.3">
      <c r="J255" s="460"/>
    </row>
    <row r="256" spans="10:10" x14ac:dyDescent="0.3">
      <c r="J256" s="460"/>
    </row>
    <row r="257" spans="10:10" x14ac:dyDescent="0.3">
      <c r="J257" s="460"/>
    </row>
    <row r="258" spans="10:10" x14ac:dyDescent="0.3">
      <c r="J258" s="460"/>
    </row>
    <row r="259" spans="10:10" x14ac:dyDescent="0.3">
      <c r="J259" s="460"/>
    </row>
    <row r="260" spans="10:10" x14ac:dyDescent="0.3">
      <c r="J260" s="460"/>
    </row>
    <row r="261" spans="10:10" x14ac:dyDescent="0.3">
      <c r="J261" s="460"/>
    </row>
    <row r="262" spans="10:10" x14ac:dyDescent="0.3">
      <c r="J262" s="460"/>
    </row>
    <row r="263" spans="10:10" x14ac:dyDescent="0.3">
      <c r="J263" s="460"/>
    </row>
    <row r="264" spans="10:10" x14ac:dyDescent="0.3">
      <c r="J264" s="460"/>
    </row>
    <row r="265" spans="10:10" x14ac:dyDescent="0.3">
      <c r="J265" s="460"/>
    </row>
    <row r="266" spans="10:10" x14ac:dyDescent="0.3">
      <c r="J266" s="460"/>
    </row>
    <row r="267" spans="10:10" x14ac:dyDescent="0.3">
      <c r="J267" s="460"/>
    </row>
    <row r="268" spans="10:10" x14ac:dyDescent="0.3">
      <c r="J268" s="460"/>
    </row>
    <row r="269" spans="10:10" x14ac:dyDescent="0.3">
      <c r="J269" s="460"/>
    </row>
    <row r="270" spans="10:10" x14ac:dyDescent="0.3">
      <c r="J270" s="460"/>
    </row>
    <row r="271" spans="10:10" x14ac:dyDescent="0.3">
      <c r="J271" s="460"/>
    </row>
    <row r="272" spans="10:10" x14ac:dyDescent="0.3">
      <c r="J272" s="460"/>
    </row>
    <row r="273" spans="10:10" x14ac:dyDescent="0.3">
      <c r="J273" s="460"/>
    </row>
    <row r="274" spans="10:10" x14ac:dyDescent="0.3">
      <c r="J274" s="460"/>
    </row>
    <row r="275" spans="10:10" x14ac:dyDescent="0.3">
      <c r="J275" s="460"/>
    </row>
    <row r="276" spans="10:10" x14ac:dyDescent="0.3">
      <c r="J276" s="460"/>
    </row>
    <row r="277" spans="10:10" x14ac:dyDescent="0.3">
      <c r="J277" s="460"/>
    </row>
    <row r="278" spans="10:10" x14ac:dyDescent="0.3">
      <c r="J278" s="460"/>
    </row>
    <row r="279" spans="10:10" x14ac:dyDescent="0.3">
      <c r="J279" s="460"/>
    </row>
    <row r="280" spans="10:10" x14ac:dyDescent="0.3">
      <c r="J280" s="460"/>
    </row>
    <row r="281" spans="10:10" x14ac:dyDescent="0.3">
      <c r="J281" s="460"/>
    </row>
    <row r="282" spans="10:10" x14ac:dyDescent="0.3">
      <c r="J282" s="460"/>
    </row>
    <row r="283" spans="10:10" x14ac:dyDescent="0.3">
      <c r="J283" s="460"/>
    </row>
    <row r="284" spans="10:10" x14ac:dyDescent="0.3">
      <c r="J284" s="460"/>
    </row>
    <row r="285" spans="10:10" x14ac:dyDescent="0.3">
      <c r="J285" s="460"/>
    </row>
    <row r="286" spans="10:10" x14ac:dyDescent="0.3">
      <c r="J286" s="460"/>
    </row>
    <row r="287" spans="10:10" x14ac:dyDescent="0.3">
      <c r="J287" s="460"/>
    </row>
    <row r="288" spans="10:10" x14ac:dyDescent="0.3">
      <c r="J288" s="460"/>
    </row>
    <row r="289" spans="10:10" x14ac:dyDescent="0.3">
      <c r="J289" s="460"/>
    </row>
    <row r="290" spans="10:10" x14ac:dyDescent="0.3">
      <c r="J290" s="460"/>
    </row>
    <row r="291" spans="10:10" x14ac:dyDescent="0.3">
      <c r="J291" s="460"/>
    </row>
    <row r="292" spans="10:10" x14ac:dyDescent="0.3">
      <c r="J292" s="460"/>
    </row>
    <row r="293" spans="10:10" x14ac:dyDescent="0.3">
      <c r="J293" s="460"/>
    </row>
    <row r="294" spans="10:10" x14ac:dyDescent="0.3">
      <c r="J294" s="460"/>
    </row>
    <row r="295" spans="10:10" x14ac:dyDescent="0.3">
      <c r="J295" s="460"/>
    </row>
    <row r="296" spans="10:10" x14ac:dyDescent="0.3">
      <c r="J296" s="460"/>
    </row>
    <row r="297" spans="10:10" x14ac:dyDescent="0.3">
      <c r="J297" s="460"/>
    </row>
    <row r="298" spans="10:10" x14ac:dyDescent="0.3">
      <c r="J298" s="460"/>
    </row>
    <row r="299" spans="10:10" x14ac:dyDescent="0.3">
      <c r="J299" s="460"/>
    </row>
    <row r="300" spans="10:10" x14ac:dyDescent="0.3">
      <c r="J300" s="460"/>
    </row>
    <row r="301" spans="10:10" x14ac:dyDescent="0.3">
      <c r="J301" s="460"/>
    </row>
    <row r="302" spans="10:10" x14ac:dyDescent="0.3">
      <c r="J302" s="460"/>
    </row>
    <row r="303" spans="10:10" x14ac:dyDescent="0.3">
      <c r="J303" s="460"/>
    </row>
    <row r="304" spans="10:10" x14ac:dyDescent="0.3">
      <c r="J304" s="460"/>
    </row>
    <row r="305" spans="10:10" x14ac:dyDescent="0.3">
      <c r="J305" s="460"/>
    </row>
    <row r="306" spans="10:10" x14ac:dyDescent="0.3">
      <c r="J306" s="460"/>
    </row>
    <row r="307" spans="10:10" x14ac:dyDescent="0.3">
      <c r="J307" s="460"/>
    </row>
    <row r="308" spans="10:10" x14ac:dyDescent="0.3">
      <c r="J308" s="460"/>
    </row>
    <row r="309" spans="10:10" x14ac:dyDescent="0.3">
      <c r="J309" s="460"/>
    </row>
    <row r="310" spans="10:10" x14ac:dyDescent="0.3">
      <c r="J310" s="460"/>
    </row>
    <row r="311" spans="10:10" x14ac:dyDescent="0.3">
      <c r="J311" s="460"/>
    </row>
    <row r="312" spans="10:10" x14ac:dyDescent="0.3">
      <c r="J312" s="460"/>
    </row>
    <row r="313" spans="10:10" x14ac:dyDescent="0.3">
      <c r="J313" s="460"/>
    </row>
    <row r="314" spans="10:10" x14ac:dyDescent="0.3">
      <c r="J314" s="460"/>
    </row>
    <row r="315" spans="10:10" x14ac:dyDescent="0.3">
      <c r="J315" s="460"/>
    </row>
    <row r="316" spans="10:10" x14ac:dyDescent="0.3">
      <c r="J316" s="460"/>
    </row>
    <row r="317" spans="10:10" x14ac:dyDescent="0.3">
      <c r="J317" s="460"/>
    </row>
    <row r="318" spans="10:10" x14ac:dyDescent="0.3">
      <c r="J318" s="460"/>
    </row>
    <row r="319" spans="10:10" x14ac:dyDescent="0.3">
      <c r="J319" s="460"/>
    </row>
    <row r="320" spans="10:10" x14ac:dyDescent="0.3">
      <c r="J320" s="460"/>
    </row>
    <row r="321" spans="10:10" x14ac:dyDescent="0.3">
      <c r="J321" s="460"/>
    </row>
    <row r="322" spans="10:10" x14ac:dyDescent="0.3">
      <c r="J322" s="460"/>
    </row>
    <row r="323" spans="10:10" x14ac:dyDescent="0.3">
      <c r="J323" s="460"/>
    </row>
    <row r="324" spans="10:10" x14ac:dyDescent="0.3">
      <c r="J324" s="460"/>
    </row>
    <row r="325" spans="10:10" x14ac:dyDescent="0.3">
      <c r="J325" s="460"/>
    </row>
    <row r="326" spans="10:10" x14ac:dyDescent="0.3">
      <c r="J326" s="460"/>
    </row>
    <row r="327" spans="10:10" x14ac:dyDescent="0.3">
      <c r="J327" s="460"/>
    </row>
    <row r="328" spans="10:10" x14ac:dyDescent="0.3">
      <c r="J328" s="460"/>
    </row>
    <row r="329" spans="10:10" x14ac:dyDescent="0.3">
      <c r="J329" s="460"/>
    </row>
    <row r="330" spans="10:10" x14ac:dyDescent="0.3">
      <c r="J330" s="460"/>
    </row>
    <row r="331" spans="10:10" x14ac:dyDescent="0.3">
      <c r="J331" s="460"/>
    </row>
    <row r="332" spans="10:10" x14ac:dyDescent="0.3">
      <c r="J332" s="460"/>
    </row>
    <row r="333" spans="10:10" x14ac:dyDescent="0.3">
      <c r="J333" s="460"/>
    </row>
    <row r="334" spans="10:10" x14ac:dyDescent="0.3">
      <c r="J334" s="460"/>
    </row>
    <row r="335" spans="10:10" x14ac:dyDescent="0.3">
      <c r="J335" s="460"/>
    </row>
    <row r="336" spans="10:10" x14ac:dyDescent="0.3">
      <c r="J336" s="460"/>
    </row>
    <row r="337" spans="10:10" x14ac:dyDescent="0.3">
      <c r="J337" s="460"/>
    </row>
    <row r="338" spans="10:10" x14ac:dyDescent="0.3">
      <c r="J338" s="460"/>
    </row>
    <row r="339" spans="10:10" x14ac:dyDescent="0.3">
      <c r="J339" s="460"/>
    </row>
    <row r="340" spans="10:10" x14ac:dyDescent="0.3">
      <c r="J340" s="460"/>
    </row>
    <row r="341" spans="10:10" x14ac:dyDescent="0.3">
      <c r="J341" s="460"/>
    </row>
    <row r="342" spans="10:10" x14ac:dyDescent="0.3">
      <c r="J342" s="460"/>
    </row>
    <row r="343" spans="10:10" x14ac:dyDescent="0.3">
      <c r="J343" s="460"/>
    </row>
    <row r="344" spans="10:10" x14ac:dyDescent="0.3">
      <c r="J344" s="460"/>
    </row>
    <row r="345" spans="10:10" x14ac:dyDescent="0.3">
      <c r="J345" s="460"/>
    </row>
    <row r="346" spans="10:10" x14ac:dyDescent="0.3">
      <c r="J346" s="460"/>
    </row>
    <row r="347" spans="10:10" x14ac:dyDescent="0.3">
      <c r="J347" s="460"/>
    </row>
    <row r="348" spans="10:10" x14ac:dyDescent="0.3">
      <c r="J348" s="460"/>
    </row>
    <row r="349" spans="10:10" x14ac:dyDescent="0.3">
      <c r="J349" s="460"/>
    </row>
    <row r="350" spans="10:10" x14ac:dyDescent="0.3">
      <c r="J350" s="460"/>
    </row>
    <row r="351" spans="10:10" x14ac:dyDescent="0.3">
      <c r="J351" s="460"/>
    </row>
    <row r="352" spans="10:10" x14ac:dyDescent="0.3">
      <c r="J352" s="460"/>
    </row>
    <row r="353" spans="10:10" x14ac:dyDescent="0.3">
      <c r="J353" s="460"/>
    </row>
    <row r="354" spans="10:10" x14ac:dyDescent="0.3">
      <c r="J354" s="460"/>
    </row>
    <row r="355" spans="10:10" x14ac:dyDescent="0.3">
      <c r="J355" s="460"/>
    </row>
    <row r="356" spans="10:10" x14ac:dyDescent="0.3">
      <c r="J356" s="460"/>
    </row>
    <row r="357" spans="10:10" x14ac:dyDescent="0.3">
      <c r="J357" s="460"/>
    </row>
    <row r="358" spans="10:10" x14ac:dyDescent="0.3">
      <c r="J358" s="460"/>
    </row>
    <row r="359" spans="10:10" x14ac:dyDescent="0.3">
      <c r="J359" s="460"/>
    </row>
    <row r="360" spans="10:10" x14ac:dyDescent="0.3">
      <c r="J360" s="460"/>
    </row>
    <row r="361" spans="10:10" x14ac:dyDescent="0.3">
      <c r="J361" s="460"/>
    </row>
    <row r="362" spans="10:10" x14ac:dyDescent="0.3">
      <c r="J362" s="460"/>
    </row>
    <row r="363" spans="10:10" x14ac:dyDescent="0.3">
      <c r="J363" s="460"/>
    </row>
    <row r="364" spans="10:10" x14ac:dyDescent="0.3">
      <c r="J364" s="460"/>
    </row>
    <row r="365" spans="10:10" x14ac:dyDescent="0.3">
      <c r="J365" s="460"/>
    </row>
    <row r="366" spans="10:10" x14ac:dyDescent="0.3">
      <c r="J366" s="460"/>
    </row>
    <row r="367" spans="10:10" x14ac:dyDescent="0.3">
      <c r="J367" s="460"/>
    </row>
    <row r="368" spans="10:10" x14ac:dyDescent="0.3">
      <c r="J368" s="460"/>
    </row>
    <row r="369" spans="10:10" x14ac:dyDescent="0.3">
      <c r="J369" s="460"/>
    </row>
    <row r="370" spans="10:10" x14ac:dyDescent="0.3">
      <c r="J370" s="460"/>
    </row>
    <row r="371" spans="10:10" x14ac:dyDescent="0.3">
      <c r="J371" s="460"/>
    </row>
    <row r="372" spans="10:10" x14ac:dyDescent="0.3">
      <c r="J372" s="460"/>
    </row>
    <row r="373" spans="10:10" x14ac:dyDescent="0.3">
      <c r="J373" s="460"/>
    </row>
    <row r="374" spans="10:10" x14ac:dyDescent="0.3">
      <c r="J374" s="460"/>
    </row>
    <row r="375" spans="10:10" x14ac:dyDescent="0.3">
      <c r="J375" s="460"/>
    </row>
    <row r="376" spans="10:10" x14ac:dyDescent="0.3">
      <c r="J376" s="460"/>
    </row>
    <row r="377" spans="10:10" x14ac:dyDescent="0.3">
      <c r="J377" s="460"/>
    </row>
    <row r="378" spans="10:10" x14ac:dyDescent="0.3">
      <c r="J378" s="460"/>
    </row>
    <row r="379" spans="10:10" x14ac:dyDescent="0.3">
      <c r="J379" s="460"/>
    </row>
    <row r="380" spans="10:10" x14ac:dyDescent="0.3">
      <c r="J380" s="460"/>
    </row>
    <row r="381" spans="10:10" x14ac:dyDescent="0.3">
      <c r="J381" s="460"/>
    </row>
    <row r="382" spans="10:10" x14ac:dyDescent="0.3">
      <c r="J382" s="460"/>
    </row>
    <row r="383" spans="10:10" x14ac:dyDescent="0.3">
      <c r="J383" s="460"/>
    </row>
    <row r="384" spans="10:10" x14ac:dyDescent="0.3">
      <c r="J384" s="460"/>
    </row>
    <row r="385" spans="10:10" x14ac:dyDescent="0.3">
      <c r="J385" s="460"/>
    </row>
    <row r="386" spans="10:10" x14ac:dyDescent="0.3">
      <c r="J386" s="460"/>
    </row>
    <row r="387" spans="10:10" x14ac:dyDescent="0.3">
      <c r="J387" s="460"/>
    </row>
    <row r="388" spans="10:10" x14ac:dyDescent="0.3">
      <c r="J388" s="460"/>
    </row>
    <row r="389" spans="10:10" x14ac:dyDescent="0.3">
      <c r="J389" s="460"/>
    </row>
    <row r="390" spans="10:10" x14ac:dyDescent="0.3">
      <c r="J390" s="460"/>
    </row>
    <row r="391" spans="10:10" x14ac:dyDescent="0.3">
      <c r="J391" s="460"/>
    </row>
    <row r="392" spans="10:10" x14ac:dyDescent="0.3">
      <c r="J392" s="460"/>
    </row>
    <row r="393" spans="10:10" x14ac:dyDescent="0.3">
      <c r="J393" s="460"/>
    </row>
    <row r="394" spans="10:10" x14ac:dyDescent="0.3">
      <c r="J394" s="460"/>
    </row>
    <row r="395" spans="10:10" x14ac:dyDescent="0.3">
      <c r="J395" s="460"/>
    </row>
    <row r="396" spans="10:10" x14ac:dyDescent="0.3">
      <c r="J396" s="460"/>
    </row>
    <row r="397" spans="10:10" x14ac:dyDescent="0.3">
      <c r="J397" s="460"/>
    </row>
    <row r="398" spans="10:10" x14ac:dyDescent="0.3">
      <c r="J398" s="460"/>
    </row>
    <row r="399" spans="10:10" x14ac:dyDescent="0.3">
      <c r="J399" s="460"/>
    </row>
    <row r="400" spans="10:10" x14ac:dyDescent="0.3">
      <c r="J400" s="460"/>
    </row>
    <row r="401" spans="10:10" x14ac:dyDescent="0.3">
      <c r="J401" s="460"/>
    </row>
    <row r="402" spans="10:10" x14ac:dyDescent="0.3">
      <c r="J402" s="460"/>
    </row>
    <row r="403" spans="10:10" x14ac:dyDescent="0.3">
      <c r="J403" s="460"/>
    </row>
    <row r="404" spans="10:10" x14ac:dyDescent="0.3">
      <c r="J404" s="460"/>
    </row>
    <row r="405" spans="10:10" x14ac:dyDescent="0.3">
      <c r="J405" s="460"/>
    </row>
    <row r="406" spans="10:10" x14ac:dyDescent="0.3">
      <c r="J406" s="460"/>
    </row>
    <row r="407" spans="10:10" x14ac:dyDescent="0.3">
      <c r="J407" s="460"/>
    </row>
    <row r="408" spans="10:10" x14ac:dyDescent="0.3">
      <c r="J408" s="460"/>
    </row>
    <row r="409" spans="10:10" x14ac:dyDescent="0.3">
      <c r="J409" s="460"/>
    </row>
    <row r="410" spans="10:10" x14ac:dyDescent="0.3">
      <c r="J410" s="460"/>
    </row>
    <row r="411" spans="10:10" x14ac:dyDescent="0.3">
      <c r="J411" s="460"/>
    </row>
    <row r="412" spans="10:10" x14ac:dyDescent="0.3">
      <c r="J412" s="460"/>
    </row>
    <row r="413" spans="10:10" x14ac:dyDescent="0.3">
      <c r="J413" s="460"/>
    </row>
    <row r="414" spans="10:10" x14ac:dyDescent="0.3">
      <c r="J414" s="460"/>
    </row>
    <row r="415" spans="10:10" x14ac:dyDescent="0.3">
      <c r="J415" s="460"/>
    </row>
    <row r="416" spans="10:10" x14ac:dyDescent="0.3">
      <c r="J416" s="460"/>
    </row>
    <row r="417" spans="10:10" x14ac:dyDescent="0.3">
      <c r="J417" s="460"/>
    </row>
    <row r="418" spans="10:10" x14ac:dyDescent="0.3">
      <c r="J418" s="460"/>
    </row>
    <row r="419" spans="10:10" x14ac:dyDescent="0.3">
      <c r="J419" s="460"/>
    </row>
    <row r="420" spans="10:10" x14ac:dyDescent="0.3">
      <c r="J420" s="460"/>
    </row>
    <row r="421" spans="10:10" x14ac:dyDescent="0.3">
      <c r="J421" s="460"/>
    </row>
    <row r="422" spans="10:10" x14ac:dyDescent="0.3">
      <c r="J422" s="460"/>
    </row>
    <row r="423" spans="10:10" x14ac:dyDescent="0.3">
      <c r="J423" s="460"/>
    </row>
    <row r="424" spans="10:10" x14ac:dyDescent="0.3">
      <c r="J424" s="460"/>
    </row>
    <row r="425" spans="10:10" x14ac:dyDescent="0.3">
      <c r="J425" s="460"/>
    </row>
    <row r="426" spans="10:10" x14ac:dyDescent="0.3">
      <c r="J426" s="460"/>
    </row>
    <row r="427" spans="10:10" x14ac:dyDescent="0.3">
      <c r="J427" s="460"/>
    </row>
    <row r="428" spans="10:10" x14ac:dyDescent="0.3">
      <c r="J428" s="460"/>
    </row>
    <row r="429" spans="10:10" x14ac:dyDescent="0.3">
      <c r="J429" s="460"/>
    </row>
    <row r="430" spans="10:10" x14ac:dyDescent="0.3">
      <c r="J430" s="460"/>
    </row>
    <row r="431" spans="10:10" x14ac:dyDescent="0.3">
      <c r="J431" s="460"/>
    </row>
    <row r="432" spans="10:10" x14ac:dyDescent="0.3">
      <c r="J432" s="460"/>
    </row>
    <row r="433" spans="10:10" x14ac:dyDescent="0.3">
      <c r="J433" s="460"/>
    </row>
    <row r="434" spans="10:10" x14ac:dyDescent="0.3">
      <c r="J434" s="460"/>
    </row>
    <row r="435" spans="10:10" x14ac:dyDescent="0.3">
      <c r="J435" s="460"/>
    </row>
    <row r="436" spans="10:10" x14ac:dyDescent="0.3">
      <c r="J436" s="460"/>
    </row>
    <row r="437" spans="10:10" x14ac:dyDescent="0.3">
      <c r="J437" s="460"/>
    </row>
    <row r="438" spans="10:10" x14ac:dyDescent="0.3">
      <c r="J438" s="460"/>
    </row>
    <row r="439" spans="10:10" x14ac:dyDescent="0.3">
      <c r="J439" s="460"/>
    </row>
    <row r="440" spans="10:10" x14ac:dyDescent="0.3">
      <c r="J440" s="460"/>
    </row>
    <row r="441" spans="10:10" x14ac:dyDescent="0.3">
      <c r="J441" s="460"/>
    </row>
    <row r="442" spans="10:10" x14ac:dyDescent="0.3">
      <c r="J442" s="460"/>
    </row>
    <row r="443" spans="10:10" x14ac:dyDescent="0.3">
      <c r="J443" s="460"/>
    </row>
    <row r="444" spans="10:10" x14ac:dyDescent="0.3">
      <c r="J444" s="460"/>
    </row>
    <row r="445" spans="10:10" x14ac:dyDescent="0.3">
      <c r="J445" s="460"/>
    </row>
    <row r="446" spans="10:10" x14ac:dyDescent="0.3">
      <c r="J446" s="460"/>
    </row>
    <row r="447" spans="10:10" x14ac:dyDescent="0.3">
      <c r="J447" s="460"/>
    </row>
    <row r="448" spans="10:10" x14ac:dyDescent="0.3">
      <c r="J448" s="460"/>
    </row>
    <row r="449" spans="10:10" x14ac:dyDescent="0.3">
      <c r="J449" s="460"/>
    </row>
    <row r="450" spans="10:10" x14ac:dyDescent="0.3">
      <c r="J450" s="460"/>
    </row>
    <row r="451" spans="10:10" x14ac:dyDescent="0.3">
      <c r="J451" s="460"/>
    </row>
    <row r="452" spans="10:10" x14ac:dyDescent="0.3">
      <c r="J452" s="460"/>
    </row>
    <row r="453" spans="10:10" x14ac:dyDescent="0.3">
      <c r="J453" s="460"/>
    </row>
    <row r="454" spans="10:10" x14ac:dyDescent="0.3">
      <c r="J454" s="460"/>
    </row>
    <row r="455" spans="10:10" x14ac:dyDescent="0.3">
      <c r="J455" s="460"/>
    </row>
    <row r="456" spans="10:10" x14ac:dyDescent="0.3">
      <c r="J456" s="460"/>
    </row>
    <row r="457" spans="10:10" x14ac:dyDescent="0.3">
      <c r="J457" s="460"/>
    </row>
    <row r="458" spans="10:10" x14ac:dyDescent="0.3">
      <c r="J458" s="460"/>
    </row>
    <row r="459" spans="10:10" x14ac:dyDescent="0.3">
      <c r="J459" s="460"/>
    </row>
    <row r="460" spans="10:10" x14ac:dyDescent="0.3">
      <c r="J460" s="460"/>
    </row>
    <row r="461" spans="10:10" x14ac:dyDescent="0.3">
      <c r="J461" s="460"/>
    </row>
    <row r="462" spans="10:10" x14ac:dyDescent="0.3">
      <c r="J462" s="460"/>
    </row>
    <row r="463" spans="10:10" x14ac:dyDescent="0.3">
      <c r="J463" s="460"/>
    </row>
    <row r="464" spans="10:10" x14ac:dyDescent="0.3">
      <c r="J464" s="460"/>
    </row>
    <row r="465" spans="10:10" x14ac:dyDescent="0.3">
      <c r="J465" s="460"/>
    </row>
    <row r="466" spans="10:10" x14ac:dyDescent="0.3">
      <c r="J466" s="460"/>
    </row>
    <row r="467" spans="10:10" x14ac:dyDescent="0.3">
      <c r="J467" s="460"/>
    </row>
    <row r="468" spans="10:10" x14ac:dyDescent="0.3">
      <c r="J468" s="460"/>
    </row>
    <row r="469" spans="10:10" x14ac:dyDescent="0.3">
      <c r="J469" s="460"/>
    </row>
    <row r="470" spans="10:10" x14ac:dyDescent="0.3">
      <c r="J470" s="460"/>
    </row>
    <row r="471" spans="10:10" x14ac:dyDescent="0.3">
      <c r="J471" s="460"/>
    </row>
    <row r="472" spans="10:10" x14ac:dyDescent="0.3">
      <c r="J472" s="460"/>
    </row>
    <row r="473" spans="10:10" x14ac:dyDescent="0.3">
      <c r="J473" s="460"/>
    </row>
    <row r="474" spans="10:10" x14ac:dyDescent="0.3">
      <c r="J474" s="460"/>
    </row>
    <row r="475" spans="10:10" x14ac:dyDescent="0.3">
      <c r="J475" s="460"/>
    </row>
    <row r="476" spans="10:10" x14ac:dyDescent="0.3">
      <c r="J476" s="460"/>
    </row>
    <row r="477" spans="10:10" x14ac:dyDescent="0.3">
      <c r="J477" s="460"/>
    </row>
    <row r="478" spans="10:10" x14ac:dyDescent="0.3">
      <c r="J478" s="460"/>
    </row>
    <row r="479" spans="10:10" x14ac:dyDescent="0.3">
      <c r="J479" s="460"/>
    </row>
    <row r="480" spans="10:10" x14ac:dyDescent="0.3">
      <c r="J480" s="460"/>
    </row>
    <row r="481" spans="10:10" x14ac:dyDescent="0.3">
      <c r="J481" s="460"/>
    </row>
    <row r="482" spans="10:10" x14ac:dyDescent="0.3">
      <c r="J482" s="460"/>
    </row>
    <row r="483" spans="10:10" x14ac:dyDescent="0.3">
      <c r="J483" s="460"/>
    </row>
    <row r="484" spans="10:10" x14ac:dyDescent="0.3">
      <c r="J484" s="460"/>
    </row>
    <row r="485" spans="10:10" x14ac:dyDescent="0.3">
      <c r="J485" s="460"/>
    </row>
    <row r="486" spans="10:10" x14ac:dyDescent="0.3">
      <c r="J486" s="460"/>
    </row>
    <row r="487" spans="10:10" x14ac:dyDescent="0.3">
      <c r="J487" s="460"/>
    </row>
    <row r="488" spans="10:10" x14ac:dyDescent="0.3">
      <c r="J488" s="460"/>
    </row>
    <row r="489" spans="10:10" x14ac:dyDescent="0.3">
      <c r="J489" s="460"/>
    </row>
    <row r="490" spans="10:10" x14ac:dyDescent="0.3">
      <c r="J490" s="460"/>
    </row>
    <row r="491" spans="10:10" x14ac:dyDescent="0.3">
      <c r="J491" s="460"/>
    </row>
    <row r="492" spans="10:10" x14ac:dyDescent="0.3">
      <c r="J492" s="460"/>
    </row>
    <row r="493" spans="10:10" x14ac:dyDescent="0.3">
      <c r="J493" s="460"/>
    </row>
    <row r="494" spans="10:10" x14ac:dyDescent="0.3">
      <c r="J494" s="460"/>
    </row>
    <row r="495" spans="10:10" x14ac:dyDescent="0.3">
      <c r="J495" s="460"/>
    </row>
    <row r="496" spans="10:10" x14ac:dyDescent="0.3">
      <c r="J496" s="460"/>
    </row>
    <row r="497" spans="10:10" x14ac:dyDescent="0.3">
      <c r="J497" s="460"/>
    </row>
    <row r="498" spans="10:10" x14ac:dyDescent="0.3">
      <c r="J498" s="460"/>
    </row>
    <row r="499" spans="10:10" x14ac:dyDescent="0.3">
      <c r="J499" s="460"/>
    </row>
    <row r="500" spans="10:10" x14ac:dyDescent="0.3">
      <c r="J500" s="460"/>
    </row>
    <row r="501" spans="10:10" x14ac:dyDescent="0.3">
      <c r="J501" s="460"/>
    </row>
    <row r="502" spans="10:10" x14ac:dyDescent="0.3">
      <c r="J502" s="460"/>
    </row>
    <row r="503" spans="10:10" x14ac:dyDescent="0.3">
      <c r="J503" s="460"/>
    </row>
    <row r="504" spans="10:10" x14ac:dyDescent="0.3">
      <c r="J504" s="460"/>
    </row>
    <row r="505" spans="10:10" x14ac:dyDescent="0.3">
      <c r="J505" s="460"/>
    </row>
    <row r="506" spans="10:10" x14ac:dyDescent="0.3">
      <c r="J506" s="460"/>
    </row>
    <row r="507" spans="10:10" x14ac:dyDescent="0.3">
      <c r="J507" s="460"/>
    </row>
    <row r="508" spans="10:10" x14ac:dyDescent="0.3">
      <c r="J508" s="460"/>
    </row>
    <row r="509" spans="10:10" x14ac:dyDescent="0.3">
      <c r="J509" s="460"/>
    </row>
    <row r="510" spans="10:10" x14ac:dyDescent="0.3">
      <c r="J510" s="460"/>
    </row>
    <row r="511" spans="10:10" x14ac:dyDescent="0.3">
      <c r="J511" s="460"/>
    </row>
    <row r="512" spans="10:10" x14ac:dyDescent="0.3">
      <c r="J512" s="460"/>
    </row>
    <row r="513" spans="10:10" x14ac:dyDescent="0.3">
      <c r="J513" s="460"/>
    </row>
    <row r="514" spans="10:10" x14ac:dyDescent="0.3">
      <c r="J514" s="460"/>
    </row>
    <row r="515" spans="10:10" x14ac:dyDescent="0.3">
      <c r="J515" s="460"/>
    </row>
    <row r="516" spans="10:10" x14ac:dyDescent="0.3">
      <c r="J516" s="460"/>
    </row>
    <row r="517" spans="10:10" x14ac:dyDescent="0.3">
      <c r="J517" s="460"/>
    </row>
    <row r="518" spans="10:10" x14ac:dyDescent="0.3">
      <c r="J518" s="460"/>
    </row>
    <row r="519" spans="10:10" x14ac:dyDescent="0.3">
      <c r="J519" s="460"/>
    </row>
    <row r="520" spans="10:10" x14ac:dyDescent="0.3">
      <c r="J520" s="460"/>
    </row>
    <row r="521" spans="10:10" x14ac:dyDescent="0.3">
      <c r="J521" s="460"/>
    </row>
    <row r="522" spans="10:10" x14ac:dyDescent="0.3">
      <c r="J522" s="460"/>
    </row>
    <row r="523" spans="10:10" x14ac:dyDescent="0.3">
      <c r="J523" s="460"/>
    </row>
    <row r="524" spans="10:10" x14ac:dyDescent="0.3">
      <c r="J524" s="460"/>
    </row>
    <row r="525" spans="10:10" x14ac:dyDescent="0.3">
      <c r="J525" s="460"/>
    </row>
    <row r="526" spans="10:10" x14ac:dyDescent="0.3">
      <c r="J526" s="460"/>
    </row>
  </sheetData>
  <sheetProtection algorithmName="SHA-512" hashValue="h7/QUhHl3e0/CrPcd5BcwL09ToQCwnjIrihbYKwnviJuLCmlLThsHeIpvLxijqqBC2phorhFgkM0cv/y/61pkg==" saltValue="gHIRwZG7tZ1vVJ/PkjhhMg==" spinCount="100000" sheet="1" selectLockedCells="1"/>
  <mergeCells count="3">
    <mergeCell ref="B13:C13"/>
    <mergeCell ref="B20:B21"/>
    <mergeCell ref="A81:B81"/>
  </mergeCells>
  <conditionalFormatting sqref="F28">
    <cfRule type="iconSet" priority="1">
      <iconSet iconSet="3Symbols2">
        <cfvo type="percent" val="0"/>
        <cfvo type="percent" val="33"/>
        <cfvo type="percent" val="67"/>
      </iconSet>
    </cfRule>
  </conditionalFormatting>
  <dataValidations count="24">
    <dataValidation type="decimal" operator="greaterThan" allowBlank="1" showInputMessage="1" showErrorMessage="1" errorTitle="Value must be a number" sqref="C28" xr:uid="{00000000-0002-0000-0100-000000000000}">
      <formula1>1</formula1>
    </dataValidation>
    <dataValidation type="whole" allowBlank="1" showInputMessage="1" showErrorMessage="1" errorTitle="Value must be a number" sqref="D49:D52 D42:D45 D34:D37" xr:uid="{00000000-0002-0000-0100-000001000000}">
      <formula1>0</formula1>
      <formula2>1000000</formula2>
    </dataValidation>
    <dataValidation type="decimal" allowBlank="1" showInputMessage="1" showErrorMessage="1" errorTitle="Value must be a number" sqref="C104" xr:uid="{00000000-0002-0000-0100-000002000000}">
      <formula1>0</formula1>
      <formula2>10000000000</formula2>
    </dataValidation>
    <dataValidation allowBlank="1" showInputMessage="1" showErrorMessage="1" promptTitle="Budget Hotel (C1)" prompt="1,2 &amp; 3 star with little or no services for guests" sqref="B65 B69" xr:uid="{00000000-0002-0000-0100-000003000000}"/>
    <dataValidation type="decimal" allowBlank="1" showInputMessage="1" showErrorMessage="1" errorTitle="Value must be a number" sqref="E90:F90 F73:F78 E61:E64 E73:E78 F61:F64" xr:uid="{00000000-0002-0000-0100-000004000000}">
      <formula1>0</formula1>
      <formula2>1000000</formula2>
    </dataValidation>
    <dataValidation type="decimal" allowBlank="1" showInputMessage="1" showErrorMessage="1" errorTitle="Value must be a number" sqref="E85:F86 E82:F83" xr:uid="{00000000-0002-0000-0100-000005000000}">
      <formula1>0</formula1>
      <formula2>1E+22</formula2>
    </dataValidation>
    <dataValidation type="decimal" allowBlank="1" showInputMessage="1" showErrorMessage="1" sqref="E99" xr:uid="{00000000-0002-0000-0100-000006000000}">
      <formula1>0</formula1>
      <formula2>100000000000000</formula2>
    </dataValidation>
    <dataValidation type="decimal" allowBlank="1" showInputMessage="1" showErrorMessage="1" sqref="E49:E52" xr:uid="{00000000-0002-0000-0100-000007000000}">
      <formula1>0</formula1>
      <formula2>10000000000000</formula2>
    </dataValidation>
    <dataValidation type="decimal" allowBlank="1" showInputMessage="1" showErrorMessage="1" sqref="E42:E45" xr:uid="{00000000-0002-0000-0100-000008000000}">
      <formula1>0</formula1>
      <formula2>10000000000</formula2>
    </dataValidation>
    <dataValidation type="decimal" allowBlank="1" showInputMessage="1" showErrorMessage="1" sqref="E34:E37" xr:uid="{00000000-0002-0000-0100-000009000000}">
      <formula1>0</formula1>
      <formula2>1000000000000000</formula2>
    </dataValidation>
    <dataValidation type="decimal" operator="greaterThan" allowBlank="1" showInputMessage="1" showErrorMessage="1" sqref="C24" xr:uid="{00000000-0002-0000-0100-00000A000000}">
      <formula1>0.01</formula1>
    </dataValidation>
    <dataValidation allowBlank="1" showInputMessage="1" showErrorMessage="1" promptTitle="Mid-scale hotel (C1)" prompt="3 or 4 star with some dining and leisure facilities" sqref="B66 B70" xr:uid="{00000000-0002-0000-0100-00000B000000}"/>
    <dataValidation type="decimal" allowBlank="1" showInputMessage="1" showErrorMessage="1" errorTitle="Value must be a number" promptTitle="Mid-scale hotel (C1) BEDROOMS" prompt="3 or 4 star with some dining and leisure facilities" sqref="E70:F70" xr:uid="{00000000-0002-0000-0100-00000C000000}">
      <formula1>0</formula1>
      <formula2>1000000</formula2>
    </dataValidation>
    <dataValidation allowBlank="1" showInputMessage="1" showErrorMessage="1" promptTitle="Up-scale hotel (C1)" prompt="4 or 5 star often including conferencing facilities" sqref="B67 B71" xr:uid="{00000000-0002-0000-0100-00000D000000}"/>
    <dataValidation type="decimal" allowBlank="1" showInputMessage="1" showErrorMessage="1" errorTitle="Value must be a number" promptTitle="Up-scale hotel (C1) BEDROOMS" prompt="4 or 5 star often including conferencing facilities" sqref="E71:F71" xr:uid="{00000000-0002-0000-0100-00000E000000}">
      <formula1>0</formula1>
      <formula2>1000000</formula2>
    </dataValidation>
    <dataValidation allowBlank="1" showInputMessage="1" showErrorMessage="1" promptTitle="Luxury hotel (C1)" prompt="5 star plus including restaurant, spa and other leisure facilities" sqref="B68 B72" xr:uid="{00000000-0002-0000-0100-00000F000000}"/>
    <dataValidation type="decimal" allowBlank="1" showInputMessage="1" showErrorMessage="1" errorTitle="Value must be a number" promptTitle="Luxury hotel (C1) BEDROOMS" prompt="5 star plus including restaurant, spa and other leisure facilities" sqref="E72:F72" xr:uid="{00000000-0002-0000-0100-000010000000}">
      <formula1>0</formula1>
      <formula2>1000000</formula2>
    </dataValidation>
    <dataValidation allowBlank="1" showInputMessage="1" showErrorMessage="1" promptTitle="Small business workspaces (B1)" prompt="E.g. incubator, studio, co-working, managed workspace and mixed B class floorspace_x000a__x000a_" sqref="B84:B85" xr:uid="{00000000-0002-0000-0100-000011000000}"/>
    <dataValidation type="decimal" allowBlank="1" showInputMessage="1" showErrorMessage="1" errorTitle="Value must be a number" promptTitle="Small business workspaces (B1)" prompt="E.g. incubator, studio, co-working, managed workspace and mixed B class floorspace_x000a_" sqref="E84:F84" xr:uid="{00000000-0002-0000-0100-000012000000}">
      <formula1>0</formula1>
      <formula2>1E+22</formula2>
    </dataValidation>
    <dataValidation type="decimal" allowBlank="1" showInputMessage="1" showErrorMessage="1" errorTitle="Value must be a number" promptTitle="Budget hotel (C1) BEDROOMS" prompt="1,2 &amp; 3 star with little or no services for guests" sqref="E69 F69" xr:uid="{00000000-0002-0000-0100-000013000000}">
      <formula1>0</formula1>
      <formula2>1000000</formula2>
    </dataValidation>
    <dataValidation type="decimal" allowBlank="1" showInputMessage="1" showErrorMessage="1" errorTitle="Value must be a number" promptTitle="Budget hotel (C1) FLOORSPACE  " prompt="1,2 &amp; 3 star with little or no services for guests" sqref="E65:F65" xr:uid="{00000000-0002-0000-0100-000014000000}">
      <formula1>0</formula1>
      <formula2>1000000</formula2>
    </dataValidation>
    <dataValidation type="decimal" allowBlank="1" showInputMessage="1" showErrorMessage="1" errorTitle="Value must be a number" promptTitle="Mid-scale hotel (C1) FLOORSPACE" prompt="3 or 4 star with some dining and leisure facilities" sqref="E66:F66" xr:uid="{00000000-0002-0000-0100-000015000000}">
      <formula1>0</formula1>
      <formula2>1000000</formula2>
    </dataValidation>
    <dataValidation type="decimal" allowBlank="1" showInputMessage="1" showErrorMessage="1" errorTitle="Value must be a number" promptTitle="Up-scale hotel (C1) FLOORSPACE" prompt="4 or 5 star often including conferencing facilities" sqref="E67:F67" xr:uid="{00000000-0002-0000-0100-000016000000}">
      <formula1>0</formula1>
      <formula2>1000000</formula2>
    </dataValidation>
    <dataValidation type="decimal" allowBlank="1" showInputMessage="1" showErrorMessage="1" errorTitle="Value must be a number" promptTitle="Luxury hotel (C1) FLOORSPACE" prompt="5 star plus including restaurant, spa and other leisure facilities" sqref="E68:F68" xr:uid="{00000000-0002-0000-0100-000017000000}">
      <formula1>0</formula1>
      <formula2>1000000</formula2>
    </dataValidation>
  </dataValidations>
  <hyperlinks>
    <hyperlink ref="J28" r:id="rId1" xr:uid="{00000000-0004-0000-0100-000000000000}"/>
  </hyperlinks>
  <pageMargins left="0.70866141732283472" right="0.70866141732283472" top="0.74803149606299213" bottom="0.74803149606299213" header="0.31496062992125984" footer="0.31496062992125984"/>
  <pageSetup paperSize="9" orientation="landscape"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5"/>
  <sheetViews>
    <sheetView topLeftCell="A13" workbookViewId="0">
      <selection activeCell="D12" sqref="D12:F12"/>
    </sheetView>
  </sheetViews>
  <sheetFormatPr defaultColWidth="8.875" defaultRowHeight="15" x14ac:dyDescent="0.35"/>
  <cols>
    <col min="1" max="1" width="24.4375" style="56" customWidth="1"/>
    <col min="2" max="2" width="23.875" style="56" customWidth="1"/>
    <col min="3" max="3" width="15" style="56" bestFit="1" customWidth="1"/>
    <col min="4" max="5" width="8.875" style="56"/>
    <col min="6" max="6" width="16.3125" style="56" customWidth="1"/>
    <col min="7" max="16384" width="8.875" style="56"/>
  </cols>
  <sheetData>
    <row r="1" spans="1:6" ht="17.600000000000001" x14ac:dyDescent="0.4">
      <c r="A1" s="55" t="s">
        <v>94</v>
      </c>
    </row>
    <row r="3" spans="1:6" ht="17.600000000000001" x14ac:dyDescent="0.4">
      <c r="A3" s="57" t="s">
        <v>95</v>
      </c>
      <c r="C3" s="48">
        <f>C27</f>
        <v>0</v>
      </c>
    </row>
    <row r="5" spans="1:6" ht="15.45" x14ac:dyDescent="0.4">
      <c r="A5" s="58" t="s">
        <v>96</v>
      </c>
    </row>
    <row r="7" spans="1:6" x14ac:dyDescent="0.35">
      <c r="A7" s="97" t="s">
        <v>91</v>
      </c>
      <c r="B7" s="97" t="s">
        <v>97</v>
      </c>
      <c r="C7" s="96">
        <f>'Development Inputs'!D55</f>
        <v>0</v>
      </c>
      <c r="D7" s="97" t="str">
        <f>IF(C7&lt;10,"No","Yes")</f>
        <v>No</v>
      </c>
      <c r="E7" s="158" t="str">
        <f>IF(COUNTIF(D7:D11,"Yes"),"Yes","No")</f>
        <v>No</v>
      </c>
    </row>
    <row r="8" spans="1:6" x14ac:dyDescent="0.35">
      <c r="A8" s="65" t="s">
        <v>98</v>
      </c>
      <c r="B8" s="65" t="s">
        <v>99</v>
      </c>
      <c r="C8" s="93">
        <f>'Development Inputs'!C24</f>
        <v>0</v>
      </c>
      <c r="D8" s="97" t="str">
        <f>IF(C8&lt;0.5,"No", "Yes")</f>
        <v>No</v>
      </c>
      <c r="E8" s="158"/>
    </row>
    <row r="9" spans="1:6" x14ac:dyDescent="0.35">
      <c r="A9" s="65" t="s">
        <v>100</v>
      </c>
      <c r="B9" s="65" t="s">
        <v>101</v>
      </c>
      <c r="C9" s="93">
        <f>'Development Inputs'!F94</f>
        <v>0</v>
      </c>
      <c r="D9" s="97" t="str">
        <f>IF(C9&lt;1000,"No", "Yes")</f>
        <v>No</v>
      </c>
      <c r="E9" s="158"/>
    </row>
    <row r="10" spans="1:6" x14ac:dyDescent="0.35">
      <c r="A10" s="65" t="s">
        <v>102</v>
      </c>
      <c r="B10" s="65" t="s">
        <v>101</v>
      </c>
      <c r="C10" s="93">
        <f>'Development Inputs'!F94</f>
        <v>0</v>
      </c>
      <c r="D10" s="97" t="str">
        <f>IF(C10&lt;1000,"No", "Yes")</f>
        <v>No</v>
      </c>
      <c r="E10" s="158"/>
    </row>
    <row r="12" spans="1:6" ht="80.25" customHeight="1" x14ac:dyDescent="0.35">
      <c r="A12" s="644" t="s">
        <v>103</v>
      </c>
      <c r="B12" s="645"/>
      <c r="C12" s="645"/>
      <c r="D12" s="646" t="s">
        <v>104</v>
      </c>
      <c r="E12" s="646"/>
      <c r="F12" s="646"/>
    </row>
    <row r="14" spans="1:6" ht="15.45" x14ac:dyDescent="0.4">
      <c r="A14" s="58" t="s">
        <v>105</v>
      </c>
    </row>
    <row r="15" spans="1:6" ht="15.45" x14ac:dyDescent="0.4">
      <c r="A15" s="58"/>
    </row>
    <row r="16" spans="1:6" ht="48.75" customHeight="1" x14ac:dyDescent="0.35">
      <c r="A16" s="642" t="s">
        <v>106</v>
      </c>
      <c r="B16" s="643"/>
      <c r="C16" s="643"/>
      <c r="D16" s="643"/>
    </row>
    <row r="17" spans="1:4" ht="15.45" x14ac:dyDescent="0.4">
      <c r="A17" s="40" t="s">
        <v>107</v>
      </c>
      <c r="B17" s="627"/>
      <c r="C17" s="627"/>
      <c r="D17" s="627"/>
    </row>
    <row r="18" spans="1:4" x14ac:dyDescent="0.35">
      <c r="A18" s="626"/>
      <c r="B18" s="627"/>
      <c r="C18" s="627"/>
      <c r="D18" s="627"/>
    </row>
    <row r="19" spans="1:4" ht="30" x14ac:dyDescent="0.35">
      <c r="A19" s="224" t="s">
        <v>108</v>
      </c>
      <c r="B19" s="225">
        <v>2850</v>
      </c>
      <c r="C19" s="627"/>
      <c r="D19" s="627"/>
    </row>
    <row r="20" spans="1:4" x14ac:dyDescent="0.35">
      <c r="A20" s="626"/>
      <c r="B20" s="627"/>
      <c r="C20" s="627"/>
      <c r="D20" s="627"/>
    </row>
    <row r="21" spans="1:4" x14ac:dyDescent="0.35">
      <c r="A21" s="626"/>
      <c r="B21" s="627"/>
      <c r="C21" s="627"/>
      <c r="D21" s="627"/>
    </row>
    <row r="22" spans="1:4" x14ac:dyDescent="0.35">
      <c r="A22" s="626"/>
      <c r="B22" s="627"/>
      <c r="C22" s="627"/>
      <c r="D22" s="627"/>
    </row>
    <row r="23" spans="1:4" ht="15.45" x14ac:dyDescent="0.4">
      <c r="A23" s="58" t="s">
        <v>109</v>
      </c>
    </row>
    <row r="25" spans="1:4" ht="15.45" x14ac:dyDescent="0.4">
      <c r="A25" s="77" t="s">
        <v>110</v>
      </c>
      <c r="B25" s="77" t="s">
        <v>111</v>
      </c>
      <c r="C25" s="62">
        <f>'Development Inputs'!E99</f>
        <v>0</v>
      </c>
      <c r="D25" s="80"/>
    </row>
    <row r="26" spans="1:4" x14ac:dyDescent="0.35">
      <c r="B26" s="81" t="s">
        <v>112</v>
      </c>
    </row>
    <row r="27" spans="1:4" x14ac:dyDescent="0.35">
      <c r="A27" s="77" t="s">
        <v>113</v>
      </c>
      <c r="B27" s="82">
        <f>B19</f>
        <v>2850</v>
      </c>
      <c r="C27" s="46">
        <f>IF(E7="Yes",C25*B27,0)</f>
        <v>0</v>
      </c>
    </row>
    <row r="29" spans="1:4" x14ac:dyDescent="0.35">
      <c r="A29" s="77" t="s">
        <v>114</v>
      </c>
    </row>
    <row r="30" spans="1:4" x14ac:dyDescent="0.35">
      <c r="A30" s="77" t="s">
        <v>115</v>
      </c>
    </row>
    <row r="32" spans="1:4" ht="15.45" x14ac:dyDescent="0.4">
      <c r="A32" s="58" t="s">
        <v>116</v>
      </c>
    </row>
    <row r="34" spans="1:1" x14ac:dyDescent="0.35">
      <c r="A34" s="83" t="s">
        <v>117</v>
      </c>
    </row>
    <row r="35" spans="1:1" x14ac:dyDescent="0.35">
      <c r="A35" s="60" t="s">
        <v>118</v>
      </c>
    </row>
  </sheetData>
  <mergeCells count="3">
    <mergeCell ref="A16:D16"/>
    <mergeCell ref="A12:C12"/>
    <mergeCell ref="D12:F12"/>
  </mergeCells>
  <conditionalFormatting sqref="D7:D11">
    <cfRule type="containsText" dxfId="27" priority="1" operator="containsText" text="Yes">
      <formula>NOT(ISERROR(SEARCH("Yes",D7)))</formula>
    </cfRule>
  </conditionalFormatting>
  <hyperlinks>
    <hyperlink ref="A34" r:id="rId1" xr:uid="{00000000-0004-0000-08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S105"/>
  <sheetViews>
    <sheetView showGridLines="0" zoomScale="85" zoomScaleNormal="85" workbookViewId="0">
      <selection activeCell="C16" sqref="C16:E16"/>
    </sheetView>
  </sheetViews>
  <sheetFormatPr defaultColWidth="8.875" defaultRowHeight="12.45" x14ac:dyDescent="0.3"/>
  <cols>
    <col min="1" max="1" width="8.875" style="535"/>
    <col min="2" max="2" width="7.875" style="535" customWidth="1"/>
    <col min="3" max="3" width="9.125" style="535" customWidth="1"/>
    <col min="4" max="4" width="8.875" style="535"/>
    <col min="5" max="5" width="20.875" style="535" customWidth="1"/>
    <col min="6" max="6" width="6" style="535" customWidth="1"/>
    <col min="7" max="7" width="14.875" style="535" customWidth="1"/>
    <col min="8" max="8" width="9.4375" style="535" bestFit="1" customWidth="1"/>
    <col min="9" max="9" width="8.875" style="535"/>
    <col min="10" max="10" width="20.125" style="535" bestFit="1" customWidth="1"/>
    <col min="11" max="11" width="37.3125" style="535" customWidth="1"/>
    <col min="12" max="12" width="1.3125" style="535" customWidth="1"/>
    <col min="13" max="13" width="8.875" style="535"/>
    <col min="14" max="14" width="11" style="535" bestFit="1" customWidth="1"/>
    <col min="15" max="16384" width="8.875" style="535"/>
  </cols>
  <sheetData>
    <row r="1" spans="1:15" ht="17.600000000000001" x14ac:dyDescent="0.4">
      <c r="A1" s="590"/>
      <c r="B1" s="591" t="s">
        <v>119</v>
      </c>
      <c r="C1" s="574"/>
      <c r="D1" s="574"/>
      <c r="E1" s="574"/>
      <c r="F1" s="574"/>
      <c r="G1" s="574"/>
      <c r="H1" s="574"/>
      <c r="I1" s="592"/>
      <c r="J1" s="599" t="s">
        <v>119</v>
      </c>
      <c r="K1" s="574"/>
      <c r="L1" s="592"/>
      <c r="M1" s="536"/>
    </row>
    <row r="2" spans="1:15" x14ac:dyDescent="0.3">
      <c r="A2" s="579"/>
      <c r="I2" s="593"/>
      <c r="J2" s="579"/>
      <c r="L2" s="593"/>
      <c r="M2" s="536"/>
    </row>
    <row r="3" spans="1:15" ht="18" thickBot="1" x14ac:dyDescent="0.45">
      <c r="A3" s="579"/>
      <c r="B3" s="542"/>
      <c r="C3" s="594"/>
      <c r="I3" s="593"/>
      <c r="J3" s="579"/>
      <c r="L3" s="593"/>
      <c r="M3" s="536"/>
    </row>
    <row r="4" spans="1:15" ht="17.600000000000001" x14ac:dyDescent="0.4">
      <c r="A4" s="579"/>
      <c r="B4" s="542"/>
      <c r="C4" s="594"/>
      <c r="I4" s="593"/>
      <c r="J4" s="537" t="s">
        <v>13</v>
      </c>
      <c r="K4" s="538"/>
      <c r="L4" s="593"/>
      <c r="M4" s="536"/>
    </row>
    <row r="5" spans="1:15" ht="17.600000000000001" x14ac:dyDescent="0.4">
      <c r="A5" s="579"/>
      <c r="B5" s="542"/>
      <c r="C5" s="594"/>
      <c r="I5" s="593"/>
      <c r="J5" s="539" t="s">
        <v>14</v>
      </c>
      <c r="K5" s="540" t="str">
        <f>IF('Development Inputs'!C17&lt;0.1, "See Development Inputs", 'Development Inputs'!C17)</f>
        <v>See Development Inputs</v>
      </c>
      <c r="L5" s="593"/>
      <c r="M5" s="536"/>
      <c r="O5" s="541"/>
    </row>
    <row r="6" spans="1:15" ht="17.600000000000001" x14ac:dyDescent="0.4">
      <c r="A6" s="579"/>
      <c r="B6" s="542"/>
      <c r="C6" s="594"/>
      <c r="I6" s="593"/>
      <c r="J6" s="539" t="s">
        <v>15</v>
      </c>
      <c r="K6" s="540" t="str">
        <f>IF('Development Inputs'!C18&lt;0.1, "See Development Inputs", 'Development Inputs'!C18)</f>
        <v>See Development Inputs</v>
      </c>
      <c r="L6" s="593"/>
      <c r="M6" s="536"/>
      <c r="O6" s="542"/>
    </row>
    <row r="7" spans="1:15" x14ac:dyDescent="0.3">
      <c r="A7" s="579"/>
      <c r="I7" s="593"/>
      <c r="J7" s="539" t="s">
        <v>16</v>
      </c>
      <c r="K7" s="540" t="str">
        <f>IF('Development Inputs'!C19&lt;0.1, "See Development Inputs", 'Development Inputs'!C19)</f>
        <v>See Development Inputs</v>
      </c>
      <c r="L7" s="593"/>
      <c r="M7" s="536"/>
      <c r="O7" s="543"/>
    </row>
    <row r="8" spans="1:15" ht="49.75" x14ac:dyDescent="0.3">
      <c r="A8" s="579"/>
      <c r="H8" s="535" t="s">
        <v>0</v>
      </c>
      <c r="I8" s="593"/>
      <c r="J8" s="544" t="s">
        <v>120</v>
      </c>
      <c r="K8" s="545" t="str">
        <f>IF('Development Inputs'!C20&lt;0.1, "See Development Inputs", 'Development Inputs'!C20)</f>
        <v>See Development Inputs</v>
      </c>
      <c r="L8" s="593"/>
      <c r="O8" s="543"/>
    </row>
    <row r="9" spans="1:15" x14ac:dyDescent="0.3">
      <c r="A9" s="579"/>
      <c r="I9" s="593"/>
      <c r="J9" s="539"/>
      <c r="K9" s="545" t="str">
        <f>IF('Development Inputs'!C21&lt;0.1, "See Development Inputs", 'Development Inputs'!C21)</f>
        <v>See Development Inputs</v>
      </c>
      <c r="L9" s="593"/>
      <c r="O9" s="543"/>
    </row>
    <row r="10" spans="1:15" x14ac:dyDescent="0.3">
      <c r="A10" s="579"/>
      <c r="I10" s="593"/>
      <c r="J10" s="539" t="s">
        <v>19</v>
      </c>
      <c r="K10" s="545" t="str">
        <f>IF('Development Inputs'!C22&lt;0.1, "See Development Inputs", 'Development Inputs'!C22)</f>
        <v>See Development Inputs</v>
      </c>
      <c r="L10" s="593"/>
      <c r="O10" s="543"/>
    </row>
    <row r="11" spans="1:15" ht="25.3" thickBot="1" x14ac:dyDescent="0.35">
      <c r="A11" s="579"/>
      <c r="I11" s="593"/>
      <c r="J11" s="471" t="s">
        <v>121</v>
      </c>
      <c r="K11" s="560" t="str">
        <f>IF('Development Inputs'!C23&lt;0.1, "See Development Inputs", 'Development Inputs'!C23)</f>
        <v>See Development Inputs</v>
      </c>
      <c r="L11" s="593"/>
      <c r="O11" s="543"/>
    </row>
    <row r="12" spans="1:15" x14ac:dyDescent="0.3">
      <c r="A12" s="579"/>
      <c r="I12" s="593"/>
      <c r="J12" s="600"/>
      <c r="K12" s="546"/>
      <c r="L12" s="593"/>
      <c r="O12" s="543"/>
    </row>
    <row r="13" spans="1:15" ht="12.9" thickBot="1" x14ac:dyDescent="0.35">
      <c r="A13" s="579"/>
      <c r="I13" s="593"/>
      <c r="J13" s="579" t="s">
        <v>122</v>
      </c>
      <c r="L13" s="593"/>
      <c r="O13" s="543"/>
    </row>
    <row r="14" spans="1:15" ht="15.75" customHeight="1" x14ac:dyDescent="0.35">
      <c r="A14" s="579"/>
      <c r="B14" s="561" t="s">
        <v>123</v>
      </c>
      <c r="C14" s="647" t="s">
        <v>124</v>
      </c>
      <c r="D14" s="648"/>
      <c r="E14" s="649"/>
      <c r="F14" s="562"/>
      <c r="G14" s="572" t="s">
        <v>125</v>
      </c>
      <c r="I14" s="593"/>
      <c r="J14" s="579" t="s">
        <v>126</v>
      </c>
      <c r="L14" s="593"/>
      <c r="O14" s="542"/>
    </row>
    <row r="15" spans="1:15" ht="15" x14ac:dyDescent="0.35">
      <c r="A15" s="579"/>
      <c r="B15" s="563"/>
      <c r="C15" s="650"/>
      <c r="D15" s="651"/>
      <c r="E15" s="652"/>
      <c r="F15" s="547"/>
      <c r="G15" s="564"/>
      <c r="I15" s="593"/>
      <c r="J15" s="579"/>
      <c r="L15" s="593"/>
      <c r="O15" s="542"/>
    </row>
    <row r="16" spans="1:15" ht="59.7" customHeight="1" x14ac:dyDescent="0.3">
      <c r="A16" s="579"/>
      <c r="B16" s="634" t="s">
        <v>127</v>
      </c>
      <c r="C16" s="653" t="s">
        <v>507</v>
      </c>
      <c r="D16" s="654"/>
      <c r="E16" s="655"/>
      <c r="F16" s="548"/>
      <c r="G16" s="635" t="s">
        <v>128</v>
      </c>
      <c r="H16" s="595"/>
      <c r="I16" s="593"/>
      <c r="J16" s="579"/>
      <c r="L16" s="593"/>
      <c r="N16" s="622"/>
      <c r="O16" s="543"/>
    </row>
    <row r="17" spans="1:19" ht="15.45" x14ac:dyDescent="0.4">
      <c r="A17" s="579"/>
      <c r="B17" s="563" t="s">
        <v>129</v>
      </c>
      <c r="C17" s="628" t="s">
        <v>130</v>
      </c>
      <c r="D17" s="623"/>
      <c r="E17" s="624"/>
      <c r="F17" s="548"/>
      <c r="G17" s="565">
        <f>'Carbon Offset'!C3</f>
        <v>0</v>
      </c>
      <c r="I17" s="593"/>
      <c r="J17" s="601" t="s">
        <v>131</v>
      </c>
      <c r="K17" s="573"/>
      <c r="L17" s="593"/>
      <c r="O17" s="543"/>
    </row>
    <row r="18" spans="1:19" ht="15.75" customHeight="1" x14ac:dyDescent="0.35">
      <c r="A18" s="579"/>
      <c r="B18" s="563" t="s">
        <v>132</v>
      </c>
      <c r="C18" s="656" t="s">
        <v>133</v>
      </c>
      <c r="D18" s="657"/>
      <c r="E18" s="658"/>
      <c r="F18" s="548"/>
      <c r="G18" s="565">
        <f>'Training &amp; Emp Jobs Target'!C3</f>
        <v>0</v>
      </c>
      <c r="I18" s="593"/>
      <c r="J18" s="579"/>
      <c r="K18" s="604"/>
      <c r="L18" s="593"/>
      <c r="O18" s="543"/>
    </row>
    <row r="19" spans="1:19" ht="15.45" x14ac:dyDescent="0.4">
      <c r="A19" s="579"/>
      <c r="B19" s="563" t="s">
        <v>132</v>
      </c>
      <c r="C19" s="656" t="s">
        <v>134</v>
      </c>
      <c r="D19" s="657"/>
      <c r="E19" s="658"/>
      <c r="F19" s="548"/>
      <c r="G19" s="565">
        <f>'End User Emp &amp; Training Cont'!C3</f>
        <v>0</v>
      </c>
      <c r="I19" s="593"/>
      <c r="J19" s="601" t="s">
        <v>135</v>
      </c>
      <c r="K19" s="573"/>
      <c r="L19" s="593"/>
      <c r="O19" s="555"/>
      <c r="S19" s="589"/>
    </row>
    <row r="20" spans="1:19" ht="15.45" x14ac:dyDescent="0.4">
      <c r="A20" s="579"/>
      <c r="B20" s="563" t="s">
        <v>136</v>
      </c>
      <c r="C20" s="656" t="s">
        <v>137</v>
      </c>
      <c r="D20" s="657"/>
      <c r="E20" s="658"/>
      <c r="F20" s="548"/>
      <c r="G20" s="565">
        <f>'Sport &amp; Leisure'!C3</f>
        <v>0</v>
      </c>
      <c r="I20" s="593"/>
      <c r="J20" s="579"/>
      <c r="L20" s="593"/>
      <c r="O20" s="555"/>
      <c r="S20" s="589"/>
    </row>
    <row r="21" spans="1:19" ht="15.45" x14ac:dyDescent="0.4">
      <c r="A21" s="579"/>
      <c r="B21" s="563" t="s">
        <v>136</v>
      </c>
      <c r="C21" s="656" t="s">
        <v>138</v>
      </c>
      <c r="D21" s="657"/>
      <c r="E21" s="658"/>
      <c r="F21" s="548"/>
      <c r="G21" s="565">
        <f>'Library Facilities'!C3</f>
        <v>0</v>
      </c>
      <c r="I21" s="593"/>
      <c r="J21" s="601"/>
      <c r="L21" s="593"/>
      <c r="O21" s="555"/>
      <c r="S21" s="589"/>
    </row>
    <row r="22" spans="1:19" ht="15.45" x14ac:dyDescent="0.4">
      <c r="A22" s="579"/>
      <c r="B22" s="563" t="s">
        <v>136</v>
      </c>
      <c r="C22" s="656" t="s">
        <v>139</v>
      </c>
      <c r="D22" s="657"/>
      <c r="E22" s="658"/>
      <c r="F22" s="548"/>
      <c r="G22" s="565">
        <f>'Open Space'!C3</f>
        <v>0</v>
      </c>
      <c r="I22" s="593"/>
      <c r="J22" s="579"/>
      <c r="L22" s="593"/>
      <c r="O22" s="555"/>
      <c r="S22" s="589"/>
    </row>
    <row r="23" spans="1:19" ht="15.45" x14ac:dyDescent="0.4">
      <c r="A23" s="579"/>
      <c r="B23" s="563"/>
      <c r="C23" s="671" t="s">
        <v>140</v>
      </c>
      <c r="D23" s="672"/>
      <c r="E23" s="673"/>
      <c r="F23" s="548"/>
      <c r="G23" s="566">
        <f>SUM(G16:G22)</f>
        <v>0</v>
      </c>
      <c r="I23" s="593"/>
      <c r="J23" s="579"/>
      <c r="L23" s="593"/>
      <c r="O23" s="555"/>
      <c r="S23" s="589"/>
    </row>
    <row r="24" spans="1:19" ht="15.45" x14ac:dyDescent="0.4">
      <c r="A24" s="579"/>
      <c r="B24" s="563" t="s">
        <v>141</v>
      </c>
      <c r="C24" s="656" t="s">
        <v>142</v>
      </c>
      <c r="D24" s="657"/>
      <c r="E24" s="658"/>
      <c r="F24" s="548"/>
      <c r="G24" s="565">
        <f>Transport!B3</f>
        <v>0</v>
      </c>
      <c r="I24" s="593"/>
      <c r="J24" s="579"/>
      <c r="L24" s="593"/>
      <c r="O24" s="555"/>
      <c r="S24" s="589"/>
    </row>
    <row r="25" spans="1:19" ht="15.45" x14ac:dyDescent="0.4">
      <c r="A25" s="579"/>
      <c r="B25" s="563" t="s">
        <v>132</v>
      </c>
      <c r="C25" s="656" t="s">
        <v>143</v>
      </c>
      <c r="D25" s="657"/>
      <c r="E25" s="658"/>
      <c r="F25" s="548"/>
      <c r="G25" s="565">
        <f>'Local Suppliers'!C3</f>
        <v>0</v>
      </c>
      <c r="I25" s="593"/>
      <c r="J25" s="579"/>
      <c r="L25" s="593"/>
      <c r="O25" s="555"/>
      <c r="S25" s="589"/>
    </row>
    <row r="26" spans="1:19" ht="15.45" x14ac:dyDescent="0.4">
      <c r="A26" s="579"/>
      <c r="B26" s="563" t="s">
        <v>136</v>
      </c>
      <c r="C26" s="656" t="s">
        <v>144</v>
      </c>
      <c r="D26" s="657"/>
      <c r="E26" s="658"/>
      <c r="F26" s="548"/>
      <c r="G26" s="565">
        <f>'Air Quality'!C3</f>
        <v>0</v>
      </c>
      <c r="I26" s="593"/>
      <c r="J26" s="579"/>
      <c r="L26" s="593"/>
      <c r="O26" s="555"/>
      <c r="S26" s="589"/>
    </row>
    <row r="27" spans="1:19" ht="15.45" x14ac:dyDescent="0.4">
      <c r="A27" s="579"/>
      <c r="B27" s="563" t="s">
        <v>145</v>
      </c>
      <c r="C27" s="656" t="s">
        <v>146</v>
      </c>
      <c r="D27" s="657"/>
      <c r="E27" s="658"/>
      <c r="F27" s="548"/>
      <c r="G27" s="565">
        <f>'Monitoring Fee'!C3</f>
        <v>0</v>
      </c>
      <c r="I27" s="593"/>
      <c r="J27" s="579"/>
      <c r="L27" s="593"/>
      <c r="O27" s="555"/>
      <c r="S27" s="589"/>
    </row>
    <row r="28" spans="1:19" ht="15.45" x14ac:dyDescent="0.4">
      <c r="A28" s="579"/>
      <c r="B28" s="563"/>
      <c r="C28" s="550"/>
      <c r="D28" s="551"/>
      <c r="E28" s="552"/>
      <c r="F28" s="548"/>
      <c r="G28" s="566"/>
      <c r="I28" s="593"/>
      <c r="J28" s="579"/>
      <c r="L28" s="593"/>
      <c r="O28" s="555"/>
      <c r="S28" s="589"/>
    </row>
    <row r="29" spans="1:19" ht="15.45" x14ac:dyDescent="0.4">
      <c r="A29" s="579"/>
      <c r="B29" s="567" t="s">
        <v>41</v>
      </c>
      <c r="C29" s="553" t="s">
        <v>147</v>
      </c>
      <c r="D29" s="553"/>
      <c r="E29" s="553"/>
      <c r="F29" s="554" t="s">
        <v>41</v>
      </c>
      <c r="G29" s="568">
        <f>G23++G24+G26+G25+G27</f>
        <v>0</v>
      </c>
      <c r="H29" s="535" t="s">
        <v>148</v>
      </c>
      <c r="I29" s="593"/>
      <c r="J29" s="579"/>
      <c r="L29" s="593"/>
      <c r="O29" s="555"/>
      <c r="S29" s="589"/>
    </row>
    <row r="30" spans="1:19" ht="15.45" x14ac:dyDescent="0.4">
      <c r="A30" s="579"/>
      <c r="B30" s="563"/>
      <c r="C30" s="550"/>
      <c r="D30" s="551"/>
      <c r="E30" s="552"/>
      <c r="F30" s="548"/>
      <c r="G30" s="566"/>
      <c r="I30" s="593"/>
      <c r="J30" s="579"/>
      <c r="L30" s="593"/>
      <c r="O30" s="555"/>
      <c r="S30" s="589"/>
    </row>
    <row r="31" spans="1:19" ht="15.9" thickBot="1" x14ac:dyDescent="0.45">
      <c r="A31" s="579"/>
      <c r="B31" s="569"/>
      <c r="C31" s="668" t="s">
        <v>149</v>
      </c>
      <c r="D31" s="669"/>
      <c r="E31" s="670"/>
      <c r="F31" s="570"/>
      <c r="G31" s="571"/>
      <c r="I31" s="593"/>
      <c r="J31" s="579"/>
      <c r="L31" s="593"/>
      <c r="O31" s="555"/>
      <c r="S31" s="589"/>
    </row>
    <row r="32" spans="1:19" ht="15.45" x14ac:dyDescent="0.4">
      <c r="A32" s="579"/>
      <c r="B32" s="555"/>
      <c r="C32" s="549"/>
      <c r="D32" s="549"/>
      <c r="E32" s="549"/>
      <c r="F32" s="555"/>
      <c r="G32" s="556"/>
      <c r="I32" s="596"/>
      <c r="J32" s="602"/>
      <c r="L32" s="593"/>
      <c r="N32" s="555"/>
      <c r="O32" s="549"/>
      <c r="P32" s="549"/>
      <c r="Q32" s="549"/>
      <c r="R32" s="555"/>
      <c r="S32" s="589"/>
    </row>
    <row r="33" spans="1:12" hidden="1" x14ac:dyDescent="0.3">
      <c r="A33" s="579"/>
      <c r="I33" s="593"/>
      <c r="J33" s="602"/>
      <c r="L33" s="593"/>
    </row>
    <row r="34" spans="1:12" hidden="1" x14ac:dyDescent="0.3">
      <c r="A34" s="579"/>
      <c r="I34" s="593"/>
      <c r="J34" s="602"/>
      <c r="L34" s="593"/>
    </row>
    <row r="35" spans="1:12" hidden="1" x14ac:dyDescent="0.3">
      <c r="A35" s="579"/>
      <c r="I35" s="593"/>
      <c r="J35" s="602"/>
      <c r="L35" s="593"/>
    </row>
    <row r="36" spans="1:12" hidden="1" x14ac:dyDescent="0.3">
      <c r="A36" s="579"/>
      <c r="I36" s="593"/>
      <c r="J36" s="602"/>
      <c r="L36" s="593"/>
    </row>
    <row r="37" spans="1:12" x14ac:dyDescent="0.3">
      <c r="A37" s="579"/>
      <c r="I37" s="593"/>
      <c r="J37" s="602"/>
      <c r="L37" s="593"/>
    </row>
    <row r="38" spans="1:12" hidden="1" x14ac:dyDescent="0.3">
      <c r="A38" s="579"/>
      <c r="I38" s="593"/>
      <c r="J38" s="602"/>
      <c r="L38" s="593"/>
    </row>
    <row r="39" spans="1:12" hidden="1" x14ac:dyDescent="0.3">
      <c r="A39" s="579"/>
      <c r="I39" s="593"/>
      <c r="J39" s="602"/>
      <c r="L39" s="593"/>
    </row>
    <row r="40" spans="1:12" hidden="1" x14ac:dyDescent="0.3">
      <c r="A40" s="579"/>
      <c r="I40" s="593"/>
      <c r="J40" s="602"/>
      <c r="L40" s="593"/>
    </row>
    <row r="41" spans="1:12" hidden="1" x14ac:dyDescent="0.3">
      <c r="A41" s="579"/>
      <c r="I41" s="593"/>
      <c r="J41" s="602"/>
      <c r="L41" s="593"/>
    </row>
    <row r="42" spans="1:12" hidden="1" x14ac:dyDescent="0.3">
      <c r="A42" s="579"/>
      <c r="I42" s="593"/>
      <c r="J42" s="602"/>
      <c r="L42" s="593"/>
    </row>
    <row r="43" spans="1:12" hidden="1" x14ac:dyDescent="0.3">
      <c r="A43" s="579"/>
      <c r="I43" s="593"/>
      <c r="J43" s="602"/>
      <c r="L43" s="593"/>
    </row>
    <row r="44" spans="1:12" hidden="1" x14ac:dyDescent="0.3">
      <c r="A44" s="579"/>
      <c r="I44" s="593"/>
      <c r="J44" s="602"/>
      <c r="L44" s="593"/>
    </row>
    <row r="45" spans="1:12" hidden="1" x14ac:dyDescent="0.3">
      <c r="A45" s="579"/>
      <c r="I45" s="593"/>
      <c r="J45" s="579"/>
      <c r="L45" s="593"/>
    </row>
    <row r="46" spans="1:12" hidden="1" x14ac:dyDescent="0.3">
      <c r="A46" s="579"/>
      <c r="I46" s="593"/>
      <c r="J46" s="579"/>
      <c r="L46" s="593"/>
    </row>
    <row r="47" spans="1:12" hidden="1" x14ac:dyDescent="0.3">
      <c r="A47" s="579"/>
      <c r="I47" s="593"/>
      <c r="J47" s="603"/>
      <c r="L47" s="593"/>
    </row>
    <row r="48" spans="1:12" hidden="1" x14ac:dyDescent="0.3">
      <c r="A48" s="579"/>
      <c r="I48" s="593"/>
      <c r="J48" s="579"/>
      <c r="L48" s="593"/>
    </row>
    <row r="49" spans="1:12" hidden="1" x14ac:dyDescent="0.3">
      <c r="A49" s="579"/>
      <c r="I49" s="593"/>
      <c r="J49" s="579"/>
      <c r="L49" s="593"/>
    </row>
    <row r="50" spans="1:12" hidden="1" x14ac:dyDescent="0.3">
      <c r="A50" s="579"/>
      <c r="I50" s="593"/>
      <c r="J50" s="579"/>
      <c r="L50" s="593"/>
    </row>
    <row r="51" spans="1:12" hidden="1" x14ac:dyDescent="0.3">
      <c r="A51" s="579"/>
      <c r="I51" s="593"/>
      <c r="J51" s="579"/>
      <c r="L51" s="593"/>
    </row>
    <row r="52" spans="1:12" hidden="1" x14ac:dyDescent="0.3">
      <c r="A52" s="579"/>
      <c r="I52" s="593"/>
      <c r="J52" s="579"/>
      <c r="L52" s="593"/>
    </row>
    <row r="53" spans="1:12" hidden="1" x14ac:dyDescent="0.3">
      <c r="A53" s="579"/>
      <c r="I53" s="593"/>
      <c r="J53" s="579"/>
      <c r="L53" s="593"/>
    </row>
    <row r="54" spans="1:12" hidden="1" x14ac:dyDescent="0.3">
      <c r="A54" s="579"/>
      <c r="I54" s="593"/>
      <c r="J54" s="579"/>
      <c r="L54" s="593"/>
    </row>
    <row r="55" spans="1:12" hidden="1" x14ac:dyDescent="0.3">
      <c r="A55" s="579"/>
      <c r="I55" s="593"/>
      <c r="J55" s="579"/>
      <c r="L55" s="593"/>
    </row>
    <row r="56" spans="1:12" hidden="1" x14ac:dyDescent="0.3">
      <c r="A56" s="579"/>
      <c r="I56" s="593"/>
      <c r="J56" s="579"/>
      <c r="L56" s="593"/>
    </row>
    <row r="57" spans="1:12" hidden="1" x14ac:dyDescent="0.3">
      <c r="A57" s="579"/>
      <c r="I57" s="593"/>
      <c r="J57" s="579"/>
      <c r="L57" s="593"/>
    </row>
    <row r="58" spans="1:12" hidden="1" x14ac:dyDescent="0.3">
      <c r="A58" s="579"/>
      <c r="I58" s="593"/>
      <c r="J58" s="579"/>
      <c r="L58" s="593"/>
    </row>
    <row r="59" spans="1:12" x14ac:dyDescent="0.3">
      <c r="A59" s="579"/>
      <c r="I59" s="593"/>
      <c r="J59" s="579"/>
      <c r="L59" s="593"/>
    </row>
    <row r="60" spans="1:12" x14ac:dyDescent="0.3">
      <c r="A60" s="579"/>
      <c r="I60" s="593"/>
      <c r="J60" s="579"/>
      <c r="L60" s="593"/>
    </row>
    <row r="61" spans="1:12" x14ac:dyDescent="0.3">
      <c r="A61" s="579"/>
      <c r="I61" s="593"/>
      <c r="J61" s="579"/>
      <c r="L61" s="593"/>
    </row>
    <row r="62" spans="1:12" x14ac:dyDescent="0.3">
      <c r="A62" s="579"/>
      <c r="I62" s="593"/>
      <c r="J62" s="579"/>
      <c r="L62" s="593"/>
    </row>
    <row r="63" spans="1:12" x14ac:dyDescent="0.3">
      <c r="A63" s="579"/>
      <c r="I63" s="593"/>
      <c r="J63" s="579"/>
      <c r="K63" s="535" t="s">
        <v>150</v>
      </c>
      <c r="L63" s="593"/>
    </row>
    <row r="64" spans="1:12" x14ac:dyDescent="0.3">
      <c r="A64" s="579"/>
      <c r="I64" s="593"/>
      <c r="J64" s="579"/>
      <c r="L64" s="593"/>
    </row>
    <row r="65" spans="1:12" ht="12.9" thickBot="1" x14ac:dyDescent="0.35">
      <c r="A65" s="597"/>
      <c r="B65" s="575"/>
      <c r="C65" s="575"/>
      <c r="D65" s="575"/>
      <c r="E65" s="575"/>
      <c r="F65" s="575"/>
      <c r="G65" s="575"/>
      <c r="H65" s="575"/>
      <c r="I65" s="598"/>
      <c r="J65" s="597"/>
      <c r="K65" s="575"/>
      <c r="L65" s="598"/>
    </row>
    <row r="71" spans="1:12" ht="17.600000000000001" x14ac:dyDescent="0.4">
      <c r="A71" s="557" t="s">
        <v>151</v>
      </c>
      <c r="J71" s="558"/>
    </row>
    <row r="73" spans="1:12" x14ac:dyDescent="0.3">
      <c r="A73" s="559" t="s">
        <v>152</v>
      </c>
    </row>
    <row r="74" spans="1:12" ht="12.9" thickBot="1" x14ac:dyDescent="0.35">
      <c r="A74" s="559"/>
    </row>
    <row r="75" spans="1:12" x14ac:dyDescent="0.3">
      <c r="A75" s="576" t="s">
        <v>30</v>
      </c>
      <c r="B75" s="574"/>
      <c r="C75" s="574"/>
      <c r="D75" s="582">
        <f>'Development Inputs'!C28</f>
        <v>0</v>
      </c>
    </row>
    <row r="76" spans="1:12" x14ac:dyDescent="0.3">
      <c r="A76" s="577" t="s">
        <v>26</v>
      </c>
      <c r="D76" s="583"/>
    </row>
    <row r="77" spans="1:12" x14ac:dyDescent="0.3">
      <c r="A77" s="577" t="s">
        <v>29</v>
      </c>
      <c r="D77" s="583"/>
    </row>
    <row r="78" spans="1:12" x14ac:dyDescent="0.3">
      <c r="A78" s="578" t="s">
        <v>31</v>
      </c>
      <c r="D78" s="584">
        <f>'Development Inputs'!D34</f>
        <v>0</v>
      </c>
    </row>
    <row r="79" spans="1:12" x14ac:dyDescent="0.3">
      <c r="A79" s="578" t="s">
        <v>33</v>
      </c>
      <c r="D79" s="584">
        <f>'Development Inputs'!D35</f>
        <v>0</v>
      </c>
    </row>
    <row r="80" spans="1:12" x14ac:dyDescent="0.3">
      <c r="A80" s="578" t="s">
        <v>34</v>
      </c>
      <c r="D80" s="584">
        <f>'Development Inputs'!D36</f>
        <v>0</v>
      </c>
    </row>
    <row r="81" spans="1:4" x14ac:dyDescent="0.3">
      <c r="A81" s="578" t="s">
        <v>35</v>
      </c>
      <c r="D81" s="584">
        <f>'Development Inputs'!D37</f>
        <v>0</v>
      </c>
    </row>
    <row r="82" spans="1:4" x14ac:dyDescent="0.3">
      <c r="A82" s="578"/>
      <c r="D82" s="583"/>
    </row>
    <row r="83" spans="1:4" x14ac:dyDescent="0.3">
      <c r="A83" s="578"/>
      <c r="D83" s="583"/>
    </row>
    <row r="84" spans="1:4" x14ac:dyDescent="0.3">
      <c r="A84" s="577" t="s">
        <v>37</v>
      </c>
      <c r="D84" s="583"/>
    </row>
    <row r="85" spans="1:4" x14ac:dyDescent="0.3">
      <c r="A85" s="577" t="s">
        <v>38</v>
      </c>
      <c r="D85" s="583"/>
    </row>
    <row r="86" spans="1:4" x14ac:dyDescent="0.3">
      <c r="A86" s="578" t="s">
        <v>31</v>
      </c>
      <c r="D86" s="584">
        <f>'Development Inputs'!D42</f>
        <v>0</v>
      </c>
    </row>
    <row r="87" spans="1:4" x14ac:dyDescent="0.3">
      <c r="A87" s="578" t="s">
        <v>33</v>
      </c>
      <c r="D87" s="584">
        <f>'Development Inputs'!D43</f>
        <v>0</v>
      </c>
    </row>
    <row r="88" spans="1:4" x14ac:dyDescent="0.3">
      <c r="A88" s="578" t="s">
        <v>34</v>
      </c>
      <c r="D88" s="584">
        <f>'Development Inputs'!D44</f>
        <v>0</v>
      </c>
    </row>
    <row r="89" spans="1:4" x14ac:dyDescent="0.3">
      <c r="A89" s="578" t="s">
        <v>35</v>
      </c>
      <c r="D89" s="584">
        <f>'Development Inputs'!D45</f>
        <v>0</v>
      </c>
    </row>
    <row r="90" spans="1:4" x14ac:dyDescent="0.3">
      <c r="A90" s="578"/>
      <c r="D90" s="583"/>
    </row>
    <row r="91" spans="1:4" x14ac:dyDescent="0.3">
      <c r="A91" s="578"/>
      <c r="D91" s="583"/>
    </row>
    <row r="92" spans="1:4" x14ac:dyDescent="0.3">
      <c r="A92" s="577" t="s">
        <v>39</v>
      </c>
      <c r="D92" s="583"/>
    </row>
    <row r="93" spans="1:4" x14ac:dyDescent="0.3">
      <c r="A93" s="578" t="s">
        <v>31</v>
      </c>
      <c r="D93" s="584">
        <f>'Development Inputs'!D49</f>
        <v>0</v>
      </c>
    </row>
    <row r="94" spans="1:4" x14ac:dyDescent="0.3">
      <c r="A94" s="578" t="s">
        <v>33</v>
      </c>
      <c r="D94" s="584">
        <f>'Development Inputs'!D50</f>
        <v>0</v>
      </c>
    </row>
    <row r="95" spans="1:4" x14ac:dyDescent="0.3">
      <c r="A95" s="578" t="s">
        <v>34</v>
      </c>
      <c r="D95" s="584">
        <f>'Development Inputs'!D51</f>
        <v>0</v>
      </c>
    </row>
    <row r="96" spans="1:4" x14ac:dyDescent="0.3">
      <c r="A96" s="578" t="s">
        <v>35</v>
      </c>
      <c r="D96" s="584">
        <f>'Development Inputs'!D52</f>
        <v>0</v>
      </c>
    </row>
    <row r="97" spans="1:4" x14ac:dyDescent="0.3">
      <c r="A97" s="578"/>
      <c r="D97" s="583"/>
    </row>
    <row r="98" spans="1:4" x14ac:dyDescent="0.3">
      <c r="A98" s="578"/>
      <c r="D98" s="583"/>
    </row>
    <row r="99" spans="1:4" x14ac:dyDescent="0.3">
      <c r="A99" s="665" t="s">
        <v>40</v>
      </c>
      <c r="B99" s="666"/>
      <c r="C99" s="667"/>
      <c r="D99" s="584">
        <f>'Development Inputs'!D55</f>
        <v>0</v>
      </c>
    </row>
    <row r="100" spans="1:4" x14ac:dyDescent="0.3">
      <c r="A100" s="588"/>
      <c r="B100" s="587"/>
      <c r="C100" s="587"/>
      <c r="D100" s="583"/>
    </row>
    <row r="101" spans="1:4" x14ac:dyDescent="0.3">
      <c r="A101" s="659" t="s">
        <v>153</v>
      </c>
      <c r="B101" s="660"/>
      <c r="C101" s="661"/>
      <c r="D101" s="585">
        <f>'Development Inputs'!E94</f>
        <v>0</v>
      </c>
    </row>
    <row r="102" spans="1:4" x14ac:dyDescent="0.3">
      <c r="A102" s="659" t="s">
        <v>154</v>
      </c>
      <c r="B102" s="660"/>
      <c r="C102" s="661"/>
      <c r="D102" s="585">
        <f>'Development Inputs'!F94</f>
        <v>0</v>
      </c>
    </row>
    <row r="103" spans="1:4" x14ac:dyDescent="0.3">
      <c r="A103" s="662" t="s">
        <v>155</v>
      </c>
      <c r="B103" s="663"/>
      <c r="C103" s="664"/>
      <c r="D103" s="584">
        <f>'Development Inputs'!G94</f>
        <v>0</v>
      </c>
    </row>
    <row r="104" spans="1:4" x14ac:dyDescent="0.3">
      <c r="A104" s="580"/>
      <c r="D104" s="583"/>
    </row>
    <row r="105" spans="1:4" ht="12.9" thickBot="1" x14ac:dyDescent="0.35">
      <c r="A105" s="581" t="s">
        <v>156</v>
      </c>
      <c r="B105" s="575"/>
      <c r="C105" s="575"/>
      <c r="D105" s="586">
        <f>'Development Inputs'!C104</f>
        <v>0</v>
      </c>
    </row>
  </sheetData>
  <sheetProtection algorithmName="SHA-512" hashValue="2sS6LBBiF/1WSOh9TiENcry4xmx4huy6NhLr/Huc+jjDcEt1Epy4C8GIhLsMCATsd4G1WTZGK+bRT4IexMbEjQ==" saltValue="X0XH3BWiElorD/UJfTwijA==" spinCount="100000" sheet="1" selectLockedCells="1" selectUnlockedCells="1"/>
  <mergeCells count="18">
    <mergeCell ref="A102:C102"/>
    <mergeCell ref="A103:C103"/>
    <mergeCell ref="A99:C99"/>
    <mergeCell ref="C19:E19"/>
    <mergeCell ref="C31:E31"/>
    <mergeCell ref="C27:E27"/>
    <mergeCell ref="C21:E21"/>
    <mergeCell ref="C20:E20"/>
    <mergeCell ref="C22:E22"/>
    <mergeCell ref="C23:E23"/>
    <mergeCell ref="C24:E24"/>
    <mergeCell ref="C26:E26"/>
    <mergeCell ref="C25:E25"/>
    <mergeCell ref="C14:E14"/>
    <mergeCell ref="C15:E15"/>
    <mergeCell ref="C16:E16"/>
    <mergeCell ref="C18:E18"/>
    <mergeCell ref="A101:C101"/>
  </mergeCells>
  <pageMargins left="0.70866141732283472" right="0.70866141732283472" top="0.74803149606299213" bottom="0.74803149606299213" header="0.31496062992125984" footer="0.31496062992125984"/>
  <pageSetup paperSize="9" pageOrder="overThenDown"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1"/>
  <sheetViews>
    <sheetView showGridLines="0" topLeftCell="E13" zoomScale="85" zoomScaleNormal="85" workbookViewId="0">
      <selection activeCell="G37" sqref="G37"/>
    </sheetView>
  </sheetViews>
  <sheetFormatPr defaultColWidth="8.875" defaultRowHeight="12.45" x14ac:dyDescent="0.3"/>
  <cols>
    <col min="1" max="1" width="21.125" style="138" hidden="1" customWidth="1"/>
    <col min="2" max="2" width="22.875" style="138" hidden="1" customWidth="1"/>
    <col min="3" max="3" width="12" style="138" hidden="1" customWidth="1"/>
    <col min="4" max="4" width="11.3125" style="138" hidden="1" customWidth="1"/>
    <col min="5" max="5" width="26.875" style="138" bestFit="1" customWidth="1"/>
    <col min="6" max="6" width="18.5625" style="138" customWidth="1"/>
    <col min="7" max="7" width="24.3125" style="138" customWidth="1"/>
    <col min="8" max="8" width="8.875" style="138"/>
    <col min="9" max="9" width="17.3125" style="138" customWidth="1"/>
    <col min="10" max="10" width="33.25" style="138" bestFit="1" customWidth="1"/>
    <col min="11" max="16384" width="8.875" style="138"/>
  </cols>
  <sheetData>
    <row r="1" spans="1:10" ht="17.600000000000001" x14ac:dyDescent="0.4">
      <c r="E1" s="139" t="s">
        <v>157</v>
      </c>
    </row>
    <row r="2" spans="1:10" ht="17.600000000000001" x14ac:dyDescent="0.4">
      <c r="E2" s="273"/>
    </row>
    <row r="5" spans="1:10" ht="15.9" thickBot="1" x14ac:dyDescent="0.45">
      <c r="A5" s="274" t="s">
        <v>158</v>
      </c>
      <c r="E5" s="274" t="s">
        <v>158</v>
      </c>
    </row>
    <row r="6" spans="1:10" ht="12.9" thickBot="1" x14ac:dyDescent="0.35">
      <c r="A6" s="276" t="s">
        <v>159</v>
      </c>
      <c r="B6" s="277"/>
      <c r="C6" s="278" t="s">
        <v>159</v>
      </c>
      <c r="D6" s="278"/>
      <c r="E6" s="330" t="s">
        <v>160</v>
      </c>
      <c r="F6" s="331" t="s">
        <v>161</v>
      </c>
      <c r="G6" s="331" t="s">
        <v>162</v>
      </c>
      <c r="H6" s="331" t="s">
        <v>163</v>
      </c>
      <c r="I6" s="331"/>
      <c r="J6" s="328" t="s">
        <v>164</v>
      </c>
    </row>
    <row r="7" spans="1:10" ht="25.3" thickBot="1" x14ac:dyDescent="0.35">
      <c r="A7" s="279" t="s">
        <v>165</v>
      </c>
      <c r="B7" s="280">
        <v>34</v>
      </c>
      <c r="C7" s="281" t="s">
        <v>166</v>
      </c>
      <c r="D7" s="291" t="s">
        <v>167</v>
      </c>
      <c r="E7" s="368" t="s">
        <v>168</v>
      </c>
      <c r="F7" s="369" t="s">
        <v>169</v>
      </c>
      <c r="G7" s="369" t="s">
        <v>170</v>
      </c>
      <c r="H7" s="370">
        <v>13</v>
      </c>
      <c r="I7" s="371">
        <f>(H7+H8+H9+H10+H11+H12)/6</f>
        <v>11</v>
      </c>
      <c r="J7" s="372" t="s">
        <v>171</v>
      </c>
    </row>
    <row r="8" spans="1:10" ht="12.9" thickBot="1" x14ac:dyDescent="0.35">
      <c r="A8" s="279" t="s">
        <v>172</v>
      </c>
      <c r="B8" s="280">
        <v>32</v>
      </c>
      <c r="C8" s="281" t="s">
        <v>173</v>
      </c>
      <c r="D8" s="291" t="s">
        <v>174</v>
      </c>
      <c r="E8" s="373"/>
      <c r="F8" s="374"/>
      <c r="G8" s="374" t="s">
        <v>175</v>
      </c>
      <c r="H8" s="375">
        <v>12</v>
      </c>
      <c r="I8" s="376"/>
      <c r="J8" s="377"/>
    </row>
    <row r="9" spans="1:10" ht="12.9" thickBot="1" x14ac:dyDescent="0.35">
      <c r="A9" s="279" t="s">
        <v>176</v>
      </c>
      <c r="B9" s="280">
        <v>29</v>
      </c>
      <c r="C9" s="281" t="s">
        <v>177</v>
      </c>
      <c r="D9" s="291" t="s">
        <v>178</v>
      </c>
      <c r="E9" s="373"/>
      <c r="F9" s="374"/>
      <c r="G9" s="374" t="s">
        <v>179</v>
      </c>
      <c r="H9" s="375">
        <v>12</v>
      </c>
      <c r="I9" s="376"/>
      <c r="J9" s="377"/>
    </row>
    <row r="10" spans="1:10" ht="25.3" thickBot="1" x14ac:dyDescent="0.35">
      <c r="A10" s="279" t="s">
        <v>180</v>
      </c>
      <c r="B10" s="280">
        <v>32</v>
      </c>
      <c r="C10" s="281" t="s">
        <v>181</v>
      </c>
      <c r="D10" s="291" t="s">
        <v>182</v>
      </c>
      <c r="E10" s="373"/>
      <c r="F10" s="374"/>
      <c r="G10" s="374" t="s">
        <v>183</v>
      </c>
      <c r="H10" s="375">
        <v>11</v>
      </c>
      <c r="I10" s="376"/>
      <c r="J10" s="377"/>
    </row>
    <row r="11" spans="1:10" ht="12.9" thickBot="1" x14ac:dyDescent="0.35">
      <c r="A11" s="279"/>
      <c r="B11" s="283"/>
      <c r="C11" s="281"/>
      <c r="D11" s="291"/>
      <c r="E11" s="373"/>
      <c r="F11" s="374"/>
      <c r="G11" s="374" t="s">
        <v>184</v>
      </c>
      <c r="H11" s="375">
        <v>10</v>
      </c>
      <c r="I11" s="376"/>
      <c r="J11" s="377"/>
    </row>
    <row r="12" spans="1:10" ht="13.3" thickBot="1" x14ac:dyDescent="0.4">
      <c r="A12" s="276" t="s">
        <v>185</v>
      </c>
      <c r="B12" s="284"/>
      <c r="C12" s="285"/>
      <c r="D12" s="285"/>
      <c r="E12" s="378"/>
      <c r="F12" s="379"/>
      <c r="G12" s="379" t="s">
        <v>186</v>
      </c>
      <c r="H12" s="380">
        <v>8</v>
      </c>
      <c r="I12" s="381"/>
      <c r="J12" s="382"/>
    </row>
    <row r="13" spans="1:10" ht="37.75" thickBot="1" x14ac:dyDescent="0.35">
      <c r="A13" s="275" t="s">
        <v>187</v>
      </c>
      <c r="B13" s="288">
        <v>50</v>
      </c>
      <c r="C13" s="289" t="s">
        <v>188</v>
      </c>
      <c r="D13" s="289" t="s">
        <v>189</v>
      </c>
      <c r="E13" s="303" t="s">
        <v>190</v>
      </c>
      <c r="F13" s="304"/>
      <c r="G13" s="304" t="s">
        <v>191</v>
      </c>
      <c r="H13" s="304" t="s">
        <v>192</v>
      </c>
      <c r="I13" s="305">
        <v>50</v>
      </c>
      <c r="J13" s="328" t="s">
        <v>193</v>
      </c>
    </row>
    <row r="14" spans="1:10" ht="37.75" thickBot="1" x14ac:dyDescent="0.35">
      <c r="A14" s="279" t="s">
        <v>194</v>
      </c>
      <c r="B14" s="280">
        <v>80</v>
      </c>
      <c r="C14" s="281" t="s">
        <v>195</v>
      </c>
      <c r="D14" s="281" t="s">
        <v>196</v>
      </c>
      <c r="E14" s="383" t="s">
        <v>197</v>
      </c>
      <c r="F14" s="384"/>
      <c r="G14" s="384" t="s">
        <v>198</v>
      </c>
      <c r="H14" s="384">
        <v>47</v>
      </c>
      <c r="I14" s="384">
        <v>47</v>
      </c>
      <c r="J14" s="385" t="s">
        <v>199</v>
      </c>
    </row>
    <row r="15" spans="1:10" ht="12.9" thickBot="1" x14ac:dyDescent="0.35">
      <c r="A15" s="279"/>
      <c r="B15" s="283"/>
      <c r="C15" s="281"/>
      <c r="D15" s="281"/>
      <c r="E15" s="306" t="s">
        <v>200</v>
      </c>
      <c r="F15" s="295" t="s">
        <v>201</v>
      </c>
      <c r="G15" s="295"/>
      <c r="H15" s="295">
        <v>36</v>
      </c>
      <c r="I15" s="365">
        <v>36</v>
      </c>
      <c r="J15" s="367" t="s">
        <v>202</v>
      </c>
    </row>
    <row r="16" spans="1:10" ht="12.9" thickBot="1" x14ac:dyDescent="0.35">
      <c r="A16" s="276" t="s">
        <v>203</v>
      </c>
      <c r="B16" s="283"/>
      <c r="C16" s="281"/>
      <c r="D16" s="281"/>
      <c r="E16" s="368" t="s">
        <v>204</v>
      </c>
      <c r="F16" s="369" t="s">
        <v>205</v>
      </c>
      <c r="G16" s="369" t="s">
        <v>206</v>
      </c>
      <c r="H16" s="370">
        <v>95</v>
      </c>
      <c r="I16" s="386">
        <f>(H16+H17+H18)/3</f>
        <v>80.666666666666671</v>
      </c>
      <c r="J16" s="387"/>
    </row>
    <row r="17" spans="1:10" ht="12.9" thickBot="1" x14ac:dyDescent="0.35">
      <c r="A17" s="279" t="s">
        <v>165</v>
      </c>
      <c r="B17" s="280">
        <v>19</v>
      </c>
      <c r="C17" s="281" t="s">
        <v>170</v>
      </c>
      <c r="D17" s="281" t="s">
        <v>207</v>
      </c>
      <c r="E17" s="373"/>
      <c r="F17" s="374"/>
      <c r="G17" s="374" t="s">
        <v>188</v>
      </c>
      <c r="H17" s="375">
        <v>77</v>
      </c>
      <c r="I17" s="388"/>
      <c r="J17" s="389" t="s">
        <v>208</v>
      </c>
    </row>
    <row r="18" spans="1:10" ht="25.3" thickBot="1" x14ac:dyDescent="0.35">
      <c r="A18" s="279" t="s">
        <v>209</v>
      </c>
      <c r="B18" s="280">
        <v>22</v>
      </c>
      <c r="C18" s="281" t="s">
        <v>175</v>
      </c>
      <c r="D18" s="281" t="s">
        <v>210</v>
      </c>
      <c r="E18" s="378"/>
      <c r="F18" s="379"/>
      <c r="G18" s="379" t="s">
        <v>211</v>
      </c>
      <c r="H18" s="380">
        <v>70</v>
      </c>
      <c r="I18" s="390"/>
      <c r="J18" s="391"/>
    </row>
    <row r="19" spans="1:10" ht="37.75" thickBot="1" x14ac:dyDescent="0.35">
      <c r="A19" s="279" t="s">
        <v>212</v>
      </c>
      <c r="B19" s="280">
        <v>20</v>
      </c>
      <c r="C19" s="281" t="s">
        <v>179</v>
      </c>
      <c r="D19" s="281" t="s">
        <v>210</v>
      </c>
      <c r="E19" s="306" t="s">
        <v>213</v>
      </c>
      <c r="F19" s="308" t="s">
        <v>214</v>
      </c>
      <c r="G19" s="309" t="s">
        <v>215</v>
      </c>
      <c r="H19" s="293" t="s">
        <v>216</v>
      </c>
      <c r="I19" s="308">
        <v>45</v>
      </c>
      <c r="J19" s="366" t="s">
        <v>217</v>
      </c>
    </row>
    <row r="20" spans="1:10" ht="12.9" thickBot="1" x14ac:dyDescent="0.35">
      <c r="A20" s="279" t="s">
        <v>218</v>
      </c>
      <c r="B20" s="280">
        <v>16</v>
      </c>
      <c r="C20" s="281"/>
      <c r="D20" s="281"/>
      <c r="E20" s="311"/>
      <c r="F20" s="24"/>
      <c r="G20" s="287" t="s">
        <v>219</v>
      </c>
      <c r="H20" s="22" t="s">
        <v>220</v>
      </c>
      <c r="I20" s="24">
        <v>28</v>
      </c>
      <c r="J20" s="297">
        <f>(I19+I20+I21+I22+I23)/5</f>
        <v>29.2</v>
      </c>
    </row>
    <row r="21" spans="1:10" ht="12.9" thickBot="1" x14ac:dyDescent="0.35">
      <c r="A21" s="279" t="s">
        <v>186</v>
      </c>
      <c r="B21" s="280">
        <v>13</v>
      </c>
      <c r="C21" s="281" t="s">
        <v>186</v>
      </c>
      <c r="D21" s="281" t="s">
        <v>221</v>
      </c>
      <c r="E21" s="311"/>
      <c r="F21" s="24"/>
      <c r="G21" s="287" t="s">
        <v>222</v>
      </c>
      <c r="H21" s="22" t="s">
        <v>223</v>
      </c>
      <c r="I21" s="24">
        <v>30</v>
      </c>
      <c r="J21" s="297"/>
    </row>
    <row r="22" spans="1:10" ht="12.9" thickBot="1" x14ac:dyDescent="0.35">
      <c r="A22" s="279"/>
      <c r="B22" s="283"/>
      <c r="C22" s="281"/>
      <c r="D22" s="281"/>
      <c r="E22" s="311"/>
      <c r="F22" s="24"/>
      <c r="G22" s="287" t="s">
        <v>224</v>
      </c>
      <c r="H22" s="290" t="s">
        <v>225</v>
      </c>
      <c r="I22" s="24">
        <v>13</v>
      </c>
      <c r="J22" s="297"/>
    </row>
    <row r="23" spans="1:10" ht="12.9" thickBot="1" x14ac:dyDescent="0.35">
      <c r="A23" s="276" t="s">
        <v>226</v>
      </c>
      <c r="B23" s="283"/>
      <c r="C23" s="281"/>
      <c r="D23" s="281"/>
      <c r="E23" s="311"/>
      <c r="F23" s="24"/>
      <c r="G23" s="23" t="s">
        <v>227</v>
      </c>
      <c r="H23" s="312" t="s">
        <v>228</v>
      </c>
      <c r="I23" s="24">
        <v>30</v>
      </c>
      <c r="J23" s="297"/>
    </row>
    <row r="24" spans="1:10" ht="12.9" thickBot="1" x14ac:dyDescent="0.35">
      <c r="A24" s="279" t="s">
        <v>229</v>
      </c>
      <c r="B24" s="280">
        <v>20</v>
      </c>
      <c r="C24" s="281" t="s">
        <v>230</v>
      </c>
      <c r="D24" s="281" t="s">
        <v>231</v>
      </c>
      <c r="E24" s="313" t="s">
        <v>232</v>
      </c>
      <c r="F24" s="314" t="s">
        <v>233</v>
      </c>
      <c r="G24" s="315" t="s">
        <v>234</v>
      </c>
      <c r="H24" s="315" t="s">
        <v>235</v>
      </c>
      <c r="I24" s="316"/>
      <c r="J24" s="317"/>
    </row>
    <row r="25" spans="1:10" ht="12.9" thickBot="1" x14ac:dyDescent="0.35">
      <c r="A25" s="279" t="s">
        <v>236</v>
      </c>
      <c r="B25" s="280">
        <v>19</v>
      </c>
      <c r="C25" s="281" t="s">
        <v>237</v>
      </c>
      <c r="D25" s="281" t="s">
        <v>231</v>
      </c>
      <c r="E25" s="318"/>
      <c r="F25" s="319"/>
      <c r="G25" s="320" t="s">
        <v>238</v>
      </c>
      <c r="H25" s="320" t="s">
        <v>239</v>
      </c>
      <c r="I25" s="321" t="s">
        <v>240</v>
      </c>
      <c r="J25" s="322"/>
    </row>
    <row r="26" spans="1:10" ht="12.9" thickBot="1" x14ac:dyDescent="0.35">
      <c r="A26" s="279" t="s">
        <v>241</v>
      </c>
      <c r="B26" s="280">
        <v>90</v>
      </c>
      <c r="C26" s="281" t="s">
        <v>242</v>
      </c>
      <c r="D26" s="281" t="s">
        <v>243</v>
      </c>
      <c r="E26" s="323"/>
      <c r="F26" s="324"/>
      <c r="G26" s="325" t="s">
        <v>244</v>
      </c>
      <c r="H26" s="325" t="s">
        <v>245</v>
      </c>
      <c r="I26" s="326"/>
      <c r="J26" s="327"/>
    </row>
    <row r="27" spans="1:10" ht="12.9" thickBot="1" x14ac:dyDescent="0.35">
      <c r="A27" s="279"/>
      <c r="B27" s="283"/>
      <c r="C27" s="281"/>
      <c r="D27" s="281"/>
      <c r="E27" s="396" t="s">
        <v>246</v>
      </c>
      <c r="F27" s="371" t="s">
        <v>226</v>
      </c>
      <c r="G27" s="369" t="s">
        <v>230</v>
      </c>
      <c r="H27" s="369" t="s">
        <v>247</v>
      </c>
      <c r="I27" s="369">
        <v>18</v>
      </c>
      <c r="J27" s="393" t="s">
        <v>248</v>
      </c>
    </row>
    <row r="28" spans="1:10" ht="12.9" thickBot="1" x14ac:dyDescent="0.35">
      <c r="A28" s="276" t="s">
        <v>249</v>
      </c>
      <c r="B28" s="283"/>
      <c r="C28" s="281"/>
      <c r="D28" s="281"/>
      <c r="E28" s="392"/>
      <c r="F28" s="376"/>
      <c r="G28" s="374" t="s">
        <v>250</v>
      </c>
      <c r="H28" s="374" t="s">
        <v>251</v>
      </c>
      <c r="I28" s="374">
        <v>18</v>
      </c>
      <c r="J28" s="393" t="s">
        <v>252</v>
      </c>
    </row>
    <row r="29" spans="1:10" ht="12.9" thickBot="1" x14ac:dyDescent="0.35">
      <c r="A29" s="279" t="s">
        <v>253</v>
      </c>
      <c r="B29" s="283" t="s">
        <v>254</v>
      </c>
      <c r="C29" s="281" t="s">
        <v>253</v>
      </c>
      <c r="D29" s="281" t="s">
        <v>255</v>
      </c>
      <c r="E29" s="394"/>
      <c r="F29" s="381"/>
      <c r="G29" s="379" t="s">
        <v>256</v>
      </c>
      <c r="H29" s="379">
        <v>90</v>
      </c>
      <c r="I29" s="379">
        <v>90</v>
      </c>
      <c r="J29" s="395" t="s">
        <v>257</v>
      </c>
    </row>
    <row r="30" spans="1:10" ht="12.9" thickBot="1" x14ac:dyDescent="0.35">
      <c r="A30" s="279" t="s">
        <v>258</v>
      </c>
      <c r="B30" s="283" t="s">
        <v>62</v>
      </c>
      <c r="C30" s="281" t="s">
        <v>259</v>
      </c>
      <c r="D30" s="281" t="s">
        <v>260</v>
      </c>
      <c r="E30" s="306" t="s">
        <v>261</v>
      </c>
      <c r="F30" s="295" t="s">
        <v>262</v>
      </c>
      <c r="G30" s="295"/>
      <c r="H30" s="295">
        <v>16</v>
      </c>
      <c r="I30" s="295">
        <v>16</v>
      </c>
      <c r="J30" s="307" t="s">
        <v>263</v>
      </c>
    </row>
    <row r="31" spans="1:10" ht="12.9" thickBot="1" x14ac:dyDescent="0.35">
      <c r="A31" s="279" t="s">
        <v>264</v>
      </c>
      <c r="B31" s="283" t="s">
        <v>265</v>
      </c>
      <c r="C31" s="281" t="s">
        <v>266</v>
      </c>
      <c r="D31" s="281" t="s">
        <v>267</v>
      </c>
      <c r="E31" s="397" t="s">
        <v>268</v>
      </c>
      <c r="F31" s="384" t="s">
        <v>269</v>
      </c>
      <c r="G31" s="384"/>
      <c r="H31" s="398" t="s">
        <v>247</v>
      </c>
      <c r="I31" s="384">
        <v>18</v>
      </c>
      <c r="J31" s="399" t="s">
        <v>270</v>
      </c>
    </row>
    <row r="32" spans="1:10" ht="37.75" thickBot="1" x14ac:dyDescent="0.35">
      <c r="A32" s="279" t="s">
        <v>271</v>
      </c>
      <c r="B32" s="280">
        <v>13</v>
      </c>
      <c r="C32" s="281" t="s">
        <v>272</v>
      </c>
      <c r="D32" s="281" t="s">
        <v>207</v>
      </c>
      <c r="E32" s="292" t="s">
        <v>273</v>
      </c>
      <c r="F32" s="293" t="s">
        <v>274</v>
      </c>
      <c r="G32" s="293" t="s">
        <v>275</v>
      </c>
      <c r="H32" s="294" t="s">
        <v>276</v>
      </c>
      <c r="I32" s="295"/>
      <c r="J32" s="310" t="s">
        <v>277</v>
      </c>
    </row>
    <row r="33" spans="1:10" ht="12.9" thickBot="1" x14ac:dyDescent="0.35">
      <c r="A33" s="279" t="s">
        <v>278</v>
      </c>
      <c r="B33" s="280">
        <v>36</v>
      </c>
      <c r="C33" s="281" t="s">
        <v>279</v>
      </c>
      <c r="D33" s="281">
        <v>36</v>
      </c>
      <c r="E33" s="296"/>
      <c r="F33" s="22"/>
      <c r="G33" s="22" t="s">
        <v>280</v>
      </c>
      <c r="H33" s="286" t="s">
        <v>281</v>
      </c>
      <c r="I33" s="282"/>
      <c r="J33" s="297" t="s">
        <v>282</v>
      </c>
    </row>
    <row r="34" spans="1:10" ht="12.9" thickBot="1" x14ac:dyDescent="0.35">
      <c r="A34" s="279" t="s">
        <v>283</v>
      </c>
      <c r="B34" s="280">
        <v>90</v>
      </c>
      <c r="C34" s="281" t="s">
        <v>284</v>
      </c>
      <c r="D34" s="281" t="s">
        <v>285</v>
      </c>
      <c r="E34" s="296"/>
      <c r="F34" s="22"/>
      <c r="G34" s="22" t="s">
        <v>286</v>
      </c>
      <c r="H34" s="286" t="s">
        <v>287</v>
      </c>
      <c r="I34" s="282"/>
      <c r="J34" s="297"/>
    </row>
    <row r="35" spans="1:10" ht="25.3" thickBot="1" x14ac:dyDescent="0.35">
      <c r="A35" s="279" t="s">
        <v>288</v>
      </c>
      <c r="B35" s="280">
        <v>40</v>
      </c>
      <c r="C35" s="281" t="s">
        <v>288</v>
      </c>
      <c r="D35" s="281">
        <v>40</v>
      </c>
      <c r="E35" s="298"/>
      <c r="F35" s="299"/>
      <c r="G35" s="299" t="s">
        <v>289</v>
      </c>
      <c r="H35" s="300" t="s">
        <v>290</v>
      </c>
      <c r="I35" s="301"/>
      <c r="J35" s="302"/>
    </row>
    <row r="36" spans="1:10" ht="12.9" thickBot="1" x14ac:dyDescent="0.35">
      <c r="A36" s="279" t="s">
        <v>291</v>
      </c>
      <c r="B36" s="280">
        <v>90</v>
      </c>
      <c r="C36" s="281" t="s">
        <v>292</v>
      </c>
      <c r="D36" s="291">
        <v>90</v>
      </c>
      <c r="E36" s="396" t="s">
        <v>293</v>
      </c>
      <c r="F36" s="371" t="s">
        <v>294</v>
      </c>
      <c r="G36" s="369" t="s">
        <v>295</v>
      </c>
      <c r="H36" s="369">
        <v>100</v>
      </c>
      <c r="I36" s="369"/>
      <c r="J36" s="385" t="s">
        <v>296</v>
      </c>
    </row>
    <row r="37" spans="1:10" ht="25.3" thickBot="1" x14ac:dyDescent="0.35">
      <c r="A37" s="279" t="s">
        <v>297</v>
      </c>
      <c r="B37" s="280">
        <v>55</v>
      </c>
      <c r="C37" s="281" t="s">
        <v>298</v>
      </c>
      <c r="D37" s="291">
        <v>55</v>
      </c>
      <c r="E37" s="392"/>
      <c r="F37" s="376"/>
      <c r="G37" s="427" t="s">
        <v>299</v>
      </c>
      <c r="H37" s="674">
        <v>65</v>
      </c>
      <c r="I37" s="427"/>
      <c r="J37" s="428" t="s">
        <v>300</v>
      </c>
    </row>
    <row r="38" spans="1:10" ht="15.75" customHeight="1" thickBot="1" x14ac:dyDescent="0.35">
      <c r="A38" s="124"/>
      <c r="B38" s="124"/>
      <c r="C38" s="124"/>
      <c r="D38" s="124"/>
      <c r="E38" s="378"/>
      <c r="F38" s="379"/>
      <c r="G38" s="379" t="s">
        <v>301</v>
      </c>
      <c r="H38" s="675"/>
      <c r="I38" s="379"/>
      <c r="J38" s="395"/>
    </row>
    <row r="39" spans="1:10" ht="12.9" thickBot="1" x14ac:dyDescent="0.35">
      <c r="A39" s="124"/>
      <c r="B39" s="124"/>
      <c r="C39" s="124"/>
      <c r="D39" s="199"/>
      <c r="E39" s="329" t="s">
        <v>293</v>
      </c>
      <c r="F39" s="304" t="s">
        <v>284</v>
      </c>
      <c r="G39" s="304"/>
      <c r="H39" s="304">
        <v>200</v>
      </c>
      <c r="I39" s="304"/>
      <c r="J39" s="305" t="s">
        <v>302</v>
      </c>
    </row>
    <row r="40" spans="1:10" ht="12.9" thickBot="1" x14ac:dyDescent="0.35">
      <c r="A40" s="129"/>
      <c r="B40" s="129"/>
      <c r="C40" s="124"/>
      <c r="D40" s="199"/>
      <c r="E40" s="303" t="s">
        <v>293</v>
      </c>
      <c r="F40" s="304" t="s">
        <v>303</v>
      </c>
      <c r="G40" s="304"/>
      <c r="H40" s="304" t="s">
        <v>304</v>
      </c>
      <c r="I40" s="304">
        <v>36</v>
      </c>
      <c r="J40" s="305" t="s">
        <v>305</v>
      </c>
    </row>
    <row r="41" spans="1:10" ht="12.9" thickBot="1" x14ac:dyDescent="0.35">
      <c r="A41" s="129"/>
      <c r="B41" s="129"/>
      <c r="C41" s="129"/>
      <c r="D41" s="124"/>
      <c r="E41" s="303" t="s">
        <v>293</v>
      </c>
      <c r="F41" s="304" t="s">
        <v>306</v>
      </c>
      <c r="G41" s="304"/>
      <c r="H41" s="304">
        <v>70</v>
      </c>
      <c r="I41" s="304">
        <v>70</v>
      </c>
      <c r="J41" s="305" t="s">
        <v>307</v>
      </c>
    </row>
  </sheetData>
  <mergeCells count="1">
    <mergeCell ref="H37:H3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R54"/>
  <sheetViews>
    <sheetView showGridLines="0" topLeftCell="A13" zoomScale="85" zoomScaleNormal="85" workbookViewId="0">
      <selection activeCell="M23" sqref="M23"/>
    </sheetView>
  </sheetViews>
  <sheetFormatPr defaultColWidth="8.875" defaultRowHeight="12.45" x14ac:dyDescent="0.3"/>
  <cols>
    <col min="1" max="1" width="33.6875" style="3" bestFit="1" customWidth="1"/>
    <col min="2" max="4" width="8.875" style="3"/>
    <col min="5" max="5" width="10.25" style="3" customWidth="1"/>
    <col min="6" max="6" width="9.6875" style="3" bestFit="1" customWidth="1"/>
    <col min="7" max="7" width="8.875" style="3"/>
    <col min="8" max="8" width="11.125" style="3" customWidth="1"/>
    <col min="9" max="10" width="8.875" style="3"/>
    <col min="11" max="11" width="9.6875" style="3" bestFit="1" customWidth="1"/>
    <col min="12" max="16384" width="8.875" style="3"/>
  </cols>
  <sheetData>
    <row r="1" spans="1:18" ht="17.600000000000001" x14ac:dyDescent="0.4">
      <c r="A1" s="29" t="s">
        <v>157</v>
      </c>
    </row>
    <row r="2" spans="1:18" ht="17.600000000000001" x14ac:dyDescent="0.4">
      <c r="A2" s="30"/>
    </row>
    <row r="3" spans="1:18" ht="15.45" x14ac:dyDescent="0.4">
      <c r="A3" s="31" t="s">
        <v>308</v>
      </c>
    </row>
    <row r="4" spans="1:18" x14ac:dyDescent="0.3">
      <c r="A4" s="2" t="s">
        <v>309</v>
      </c>
      <c r="B4" s="2" t="s">
        <v>310</v>
      </c>
      <c r="C4" s="2"/>
      <c r="D4" s="2" t="s">
        <v>311</v>
      </c>
      <c r="E4" s="2" t="s">
        <v>38</v>
      </c>
      <c r="F4" s="2" t="s">
        <v>39</v>
      </c>
    </row>
    <row r="5" spans="1:18" x14ac:dyDescent="0.3">
      <c r="A5" s="4">
        <v>1</v>
      </c>
      <c r="B5" s="5">
        <f>SUM(D5:F5)</f>
        <v>0</v>
      </c>
      <c r="C5" s="5"/>
      <c r="D5" s="6">
        <f>'Development Inputs'!D34</f>
        <v>0</v>
      </c>
      <c r="E5" s="6">
        <f>'Development Inputs'!D42</f>
        <v>0</v>
      </c>
      <c r="F5" s="6">
        <f>'Development Inputs'!D49</f>
        <v>0</v>
      </c>
      <c r="G5" s="28"/>
    </row>
    <row r="6" spans="1:18" x14ac:dyDescent="0.3">
      <c r="A6" s="4">
        <v>2</v>
      </c>
      <c r="B6" s="5">
        <f>SUM(D6:F6)</f>
        <v>0</v>
      </c>
      <c r="C6" s="5"/>
      <c r="D6" s="6">
        <f>'Development Inputs'!D35</f>
        <v>0</v>
      </c>
      <c r="E6" s="6">
        <f>'Development Inputs'!D43</f>
        <v>0</v>
      </c>
      <c r="F6" s="6">
        <f>'Development Inputs'!D50</f>
        <v>0</v>
      </c>
    </row>
    <row r="7" spans="1:18" x14ac:dyDescent="0.3">
      <c r="A7" s="4">
        <v>3</v>
      </c>
      <c r="B7" s="5">
        <f>SUM(D7:F7)</f>
        <v>0</v>
      </c>
      <c r="C7" s="5"/>
      <c r="D7" s="6">
        <f>'Development Inputs'!D36</f>
        <v>0</v>
      </c>
      <c r="E7" s="6">
        <f>'Development Inputs'!D44</f>
        <v>0</v>
      </c>
      <c r="F7" s="6">
        <f>'Development Inputs'!D51</f>
        <v>0</v>
      </c>
    </row>
    <row r="8" spans="1:18" x14ac:dyDescent="0.3">
      <c r="A8" s="4" t="s">
        <v>312</v>
      </c>
      <c r="B8" s="5">
        <f>SUM(D8:F8)</f>
        <v>0</v>
      </c>
      <c r="C8" s="5"/>
      <c r="D8" s="6">
        <f>'Development Inputs'!D37</f>
        <v>0</v>
      </c>
      <c r="E8" s="6">
        <f>'Development Inputs'!D45</f>
        <v>0</v>
      </c>
      <c r="F8" s="6">
        <f>'Development Inputs'!D52</f>
        <v>0</v>
      </c>
    </row>
    <row r="9" spans="1:18" x14ac:dyDescent="0.3">
      <c r="A9" s="2" t="s">
        <v>80</v>
      </c>
      <c r="B9" s="7">
        <f>SUM(D9:F9)</f>
        <v>0</v>
      </c>
      <c r="C9" s="7"/>
      <c r="D9" s="25">
        <f>'Development Inputs'!D38</f>
        <v>0</v>
      </c>
      <c r="E9" s="25">
        <f>'Development Inputs'!D46</f>
        <v>0</v>
      </c>
      <c r="F9" s="25">
        <f>'Development Inputs'!D53</f>
        <v>0</v>
      </c>
    </row>
    <row r="10" spans="1:18" x14ac:dyDescent="0.3">
      <c r="B10" s="19"/>
      <c r="C10" s="19"/>
      <c r="D10" s="19"/>
      <c r="E10" s="19"/>
      <c r="F10" s="19"/>
      <c r="G10" s="19"/>
    </row>
    <row r="12" spans="1:18" ht="15.9" thickBot="1" x14ac:dyDescent="0.45">
      <c r="A12" s="31" t="s">
        <v>158</v>
      </c>
    </row>
    <row r="13" spans="1:18" ht="34.5" customHeight="1" thickBot="1" x14ac:dyDescent="0.4">
      <c r="A13" s="201" t="s">
        <v>313</v>
      </c>
      <c r="B13" s="202"/>
      <c r="C13" s="686" t="s">
        <v>314</v>
      </c>
      <c r="D13" s="687"/>
      <c r="E13" s="688"/>
      <c r="F13" s="685" t="s">
        <v>315</v>
      </c>
      <c r="G13" s="685"/>
      <c r="H13" s="685"/>
      <c r="I13" s="678" t="s">
        <v>316</v>
      </c>
      <c r="J13" s="679"/>
      <c r="K13" s="680"/>
      <c r="L13" s="124"/>
      <c r="M13" s="197"/>
      <c r="N13" s="197"/>
      <c r="O13" s="124"/>
      <c r="P13" s="124"/>
      <c r="Q13" s="197"/>
      <c r="R13" s="124"/>
    </row>
    <row r="14" spans="1:18" ht="37.75" thickBot="1" x14ac:dyDescent="0.35">
      <c r="A14" s="341"/>
      <c r="B14" s="342" t="s">
        <v>317</v>
      </c>
      <c r="C14" s="343" t="s">
        <v>318</v>
      </c>
      <c r="D14" s="344" t="s">
        <v>319</v>
      </c>
      <c r="E14" s="345" t="s">
        <v>320</v>
      </c>
      <c r="F14" s="346" t="s">
        <v>318</v>
      </c>
      <c r="G14" s="344" t="s">
        <v>319</v>
      </c>
      <c r="H14" s="347" t="s">
        <v>320</v>
      </c>
      <c r="I14" s="343" t="s">
        <v>318</v>
      </c>
      <c r="J14" s="344" t="s">
        <v>319</v>
      </c>
      <c r="K14" s="345" t="s">
        <v>320</v>
      </c>
      <c r="L14" s="129"/>
      <c r="M14" s="198"/>
      <c r="N14" s="198"/>
      <c r="O14" s="198"/>
      <c r="P14" s="129"/>
      <c r="Q14" s="198"/>
      <c r="R14" s="198"/>
    </row>
    <row r="15" spans="1:18" x14ac:dyDescent="0.3">
      <c r="A15" s="350" t="s">
        <v>43</v>
      </c>
      <c r="B15" s="351"/>
      <c r="C15" s="426"/>
      <c r="D15" s="352"/>
      <c r="E15" s="351"/>
      <c r="F15" s="351"/>
      <c r="G15" s="352"/>
      <c r="H15" s="351"/>
      <c r="I15" s="353"/>
      <c r="J15" s="354"/>
      <c r="K15" s="355"/>
      <c r="L15" s="129"/>
      <c r="M15" s="129"/>
      <c r="N15" s="129"/>
      <c r="O15" s="129"/>
      <c r="P15" s="129"/>
      <c r="Q15" s="129"/>
      <c r="R15" s="129"/>
    </row>
    <row r="16" spans="1:18" s="336" customFormat="1" x14ac:dyDescent="0.3">
      <c r="A16" s="356" t="s">
        <v>49</v>
      </c>
      <c r="B16" s="362">
        <v>18</v>
      </c>
      <c r="C16" s="400" t="s">
        <v>55</v>
      </c>
      <c r="D16" s="332">
        <f>'Development Inputs'!E61</f>
        <v>0</v>
      </c>
      <c r="E16" s="340">
        <f>D16/B16</f>
        <v>0</v>
      </c>
      <c r="F16" s="400" t="s">
        <v>55</v>
      </c>
      <c r="G16" s="332">
        <f>'Development Inputs'!F61</f>
        <v>0</v>
      </c>
      <c r="H16" s="340">
        <f>G16/B16</f>
        <v>0</v>
      </c>
      <c r="I16" s="400" t="s">
        <v>55</v>
      </c>
      <c r="J16" s="333">
        <f>G16-D16</f>
        <v>0</v>
      </c>
      <c r="K16" s="334">
        <f>MAX(0,J16/B16)</f>
        <v>0</v>
      </c>
      <c r="L16" s="335"/>
      <c r="M16" s="335"/>
      <c r="N16" s="335"/>
      <c r="O16" s="335"/>
      <c r="P16" s="335"/>
      <c r="Q16" s="335"/>
      <c r="R16" s="335"/>
    </row>
    <row r="17" spans="1:18" s="336" customFormat="1" x14ac:dyDescent="0.3">
      <c r="A17" s="356" t="s">
        <v>51</v>
      </c>
      <c r="B17" s="362">
        <v>18</v>
      </c>
      <c r="C17" s="400" t="s">
        <v>55</v>
      </c>
      <c r="D17" s="332">
        <f>'Development Inputs'!E62</f>
        <v>0</v>
      </c>
      <c r="E17" s="340">
        <f t="shared" ref="E17:E28" si="0">D17/B17</f>
        <v>0</v>
      </c>
      <c r="F17" s="400" t="s">
        <v>55</v>
      </c>
      <c r="G17" s="332">
        <f>'Development Inputs'!F62</f>
        <v>0</v>
      </c>
      <c r="H17" s="340">
        <f t="shared" ref="H17:H28" si="1">G17/B17</f>
        <v>0</v>
      </c>
      <c r="I17" s="400" t="s">
        <v>55</v>
      </c>
      <c r="J17" s="333">
        <f t="shared" ref="J17:J29" si="2">G17-D17</f>
        <v>0</v>
      </c>
      <c r="K17" s="334">
        <f t="shared" ref="K17:K19" si="3">MAX(0,J17/B17)</f>
        <v>0</v>
      </c>
      <c r="L17" s="335"/>
      <c r="M17" s="335"/>
      <c r="N17" s="335"/>
      <c r="O17" s="335"/>
      <c r="P17" s="335"/>
      <c r="Q17" s="335"/>
      <c r="R17" s="335"/>
    </row>
    <row r="18" spans="1:18" s="336" customFormat="1" x14ac:dyDescent="0.3">
      <c r="A18" s="356" t="s">
        <v>52</v>
      </c>
      <c r="B18" s="362">
        <v>90</v>
      </c>
      <c r="C18" s="400" t="s">
        <v>55</v>
      </c>
      <c r="D18" s="332">
        <f>'Development Inputs'!E63</f>
        <v>0</v>
      </c>
      <c r="E18" s="340">
        <f t="shared" si="0"/>
        <v>0</v>
      </c>
      <c r="F18" s="400" t="s">
        <v>55</v>
      </c>
      <c r="G18" s="332">
        <f>'Development Inputs'!F63</f>
        <v>0</v>
      </c>
      <c r="H18" s="340">
        <f t="shared" si="1"/>
        <v>0</v>
      </c>
      <c r="I18" s="400" t="s">
        <v>55</v>
      </c>
      <c r="J18" s="333">
        <f t="shared" si="2"/>
        <v>0</v>
      </c>
      <c r="K18" s="334">
        <f t="shared" si="3"/>
        <v>0</v>
      </c>
      <c r="L18" s="335"/>
      <c r="M18" s="335"/>
      <c r="N18" s="335"/>
      <c r="O18" s="335"/>
      <c r="P18" s="335"/>
      <c r="Q18" s="335"/>
      <c r="R18" s="335"/>
    </row>
    <row r="19" spans="1:18" s="336" customFormat="1" x14ac:dyDescent="0.3">
      <c r="A19" s="356" t="s">
        <v>53</v>
      </c>
      <c r="B19" s="362">
        <v>16</v>
      </c>
      <c r="C19" s="400" t="s">
        <v>55</v>
      </c>
      <c r="D19" s="332">
        <f>'Development Inputs'!E64</f>
        <v>0</v>
      </c>
      <c r="E19" s="340">
        <f t="shared" si="0"/>
        <v>0</v>
      </c>
      <c r="F19" s="400" t="s">
        <v>55</v>
      </c>
      <c r="G19" s="332">
        <f>'Development Inputs'!F64</f>
        <v>0</v>
      </c>
      <c r="H19" s="340">
        <f t="shared" si="1"/>
        <v>0</v>
      </c>
      <c r="I19" s="400" t="s">
        <v>55</v>
      </c>
      <c r="J19" s="333">
        <f t="shared" si="2"/>
        <v>0</v>
      </c>
      <c r="K19" s="334">
        <f t="shared" si="3"/>
        <v>0</v>
      </c>
      <c r="L19" s="335"/>
      <c r="M19" s="335"/>
      <c r="N19" s="335"/>
      <c r="O19" s="335"/>
      <c r="P19" s="335"/>
      <c r="Q19" s="335"/>
      <c r="R19" s="335"/>
    </row>
    <row r="20" spans="1:18" s="336" customFormat="1" x14ac:dyDescent="0.3">
      <c r="A20" s="356" t="s">
        <v>54</v>
      </c>
      <c r="B20" s="363" t="s">
        <v>59</v>
      </c>
      <c r="C20" s="339">
        <f>'Development Inputs'!E69</f>
        <v>0</v>
      </c>
      <c r="D20" s="402">
        <f>'Development Inputs'!E65</f>
        <v>0</v>
      </c>
      <c r="E20" s="340">
        <f>C20/5</f>
        <v>0</v>
      </c>
      <c r="F20" s="339">
        <f>'Development Inputs'!F69</f>
        <v>0</v>
      </c>
      <c r="G20" s="402">
        <f>'Development Inputs'!F65</f>
        <v>0</v>
      </c>
      <c r="H20" s="340">
        <f>F20/5</f>
        <v>0</v>
      </c>
      <c r="I20" s="338">
        <f>F20-C20</f>
        <v>0</v>
      </c>
      <c r="J20" s="402">
        <f t="shared" si="2"/>
        <v>0</v>
      </c>
      <c r="K20" s="334">
        <f>MAX(0,I20/5)</f>
        <v>0</v>
      </c>
      <c r="L20" s="335"/>
      <c r="M20" s="335"/>
      <c r="N20" s="335"/>
      <c r="O20" s="335"/>
      <c r="P20" s="335"/>
      <c r="Q20" s="335"/>
      <c r="R20" s="335"/>
    </row>
    <row r="21" spans="1:18" s="336" customFormat="1" ht="15" x14ac:dyDescent="0.35">
      <c r="A21" s="356" t="s">
        <v>56</v>
      </c>
      <c r="B21" s="363" t="s">
        <v>61</v>
      </c>
      <c r="C21" s="339">
        <f>'Development Inputs'!E70</f>
        <v>0</v>
      </c>
      <c r="D21" s="402">
        <f>'Development Inputs'!E66</f>
        <v>0</v>
      </c>
      <c r="E21" s="340">
        <f>C21/3</f>
        <v>0</v>
      </c>
      <c r="F21" s="339">
        <f>'Development Inputs'!F70</f>
        <v>0</v>
      </c>
      <c r="G21" s="402">
        <f>'Development Inputs'!F66</f>
        <v>0</v>
      </c>
      <c r="H21" s="340">
        <f>F21/3</f>
        <v>0</v>
      </c>
      <c r="I21" s="338">
        <f t="shared" ref="I21:I23" si="4">F21-C21</f>
        <v>0</v>
      </c>
      <c r="J21" s="402">
        <f t="shared" si="2"/>
        <v>0</v>
      </c>
      <c r="K21" s="334">
        <f>MAX(0,I21/3)</f>
        <v>0</v>
      </c>
      <c r="L21" s="335"/>
      <c r="M21" s="335"/>
      <c r="N21" s="335"/>
      <c r="O21" s="650" t="str">
        <f>IF('Public Art'!O8&gt;0.1, "Public Art Contribution", "")</f>
        <v/>
      </c>
      <c r="P21" s="651"/>
      <c r="Q21" s="652"/>
      <c r="R21" s="335"/>
    </row>
    <row r="22" spans="1:18" s="336" customFormat="1" ht="15" x14ac:dyDescent="0.35">
      <c r="A22" s="356" t="s">
        <v>57</v>
      </c>
      <c r="B22" s="363" t="s">
        <v>62</v>
      </c>
      <c r="C22" s="339">
        <f>'Development Inputs'!E71</f>
        <v>0</v>
      </c>
      <c r="D22" s="402">
        <f>'Development Inputs'!E67</f>
        <v>0</v>
      </c>
      <c r="E22" s="340">
        <f>C22/2</f>
        <v>0</v>
      </c>
      <c r="F22" s="339">
        <f>'Development Inputs'!F71</f>
        <v>0</v>
      </c>
      <c r="G22" s="402">
        <f>'Development Inputs'!F67</f>
        <v>0</v>
      </c>
      <c r="H22" s="340">
        <f>F22/2</f>
        <v>0</v>
      </c>
      <c r="I22" s="338">
        <f t="shared" si="4"/>
        <v>0</v>
      </c>
      <c r="J22" s="402">
        <f t="shared" si="2"/>
        <v>0</v>
      </c>
      <c r="K22" s="334">
        <f>MAX(0,I22/2)</f>
        <v>0</v>
      </c>
      <c r="L22" s="335"/>
      <c r="M22" s="335"/>
      <c r="N22" s="335"/>
      <c r="O22" s="656" t="str">
        <f>IF('Carbon Offset'!O8&gt;0.1,"Carbon Offset Contribution", "")</f>
        <v/>
      </c>
      <c r="P22" s="676"/>
      <c r="Q22" s="677"/>
      <c r="R22" s="335"/>
    </row>
    <row r="23" spans="1:18" s="336" customFormat="1" ht="14.15" x14ac:dyDescent="0.35">
      <c r="A23" s="356" t="s">
        <v>58</v>
      </c>
      <c r="B23" s="364" t="s">
        <v>63</v>
      </c>
      <c r="C23" s="339">
        <f>'Development Inputs'!E72</f>
        <v>0</v>
      </c>
      <c r="D23" s="402">
        <f>'Development Inputs'!E68</f>
        <v>0</v>
      </c>
      <c r="E23" s="340">
        <f>C23/1</f>
        <v>0</v>
      </c>
      <c r="F23" s="339">
        <f>'Development Inputs'!F72</f>
        <v>0</v>
      </c>
      <c r="G23" s="402">
        <f>'Development Inputs'!F68</f>
        <v>0</v>
      </c>
      <c r="H23" s="340">
        <f>F23/1</f>
        <v>0</v>
      </c>
      <c r="I23" s="338">
        <f t="shared" si="4"/>
        <v>0</v>
      </c>
      <c r="J23" s="402">
        <f t="shared" si="2"/>
        <v>0</v>
      </c>
      <c r="K23" s="334">
        <f>MAX(0,I23/1)</f>
        <v>0</v>
      </c>
      <c r="L23" s="335"/>
      <c r="M23" s="617"/>
      <c r="N23" s="335"/>
      <c r="O23" s="656" t="str">
        <f>IF('Training &amp; Emp Jobs Target'!O8&gt;0.1,"Construction Phase Skills &amp; Training Contribution","")</f>
        <v/>
      </c>
      <c r="P23" s="657"/>
      <c r="Q23" s="658"/>
      <c r="R23" s="335"/>
    </row>
    <row r="24" spans="1:18" s="336" customFormat="1" ht="14.15" x14ac:dyDescent="0.35">
      <c r="A24" s="356" t="s">
        <v>64</v>
      </c>
      <c r="B24" s="362">
        <v>18</v>
      </c>
      <c r="C24" s="400" t="s">
        <v>55</v>
      </c>
      <c r="D24" s="332">
        <f>'Development Inputs'!E73</f>
        <v>0</v>
      </c>
      <c r="E24" s="340">
        <f t="shared" si="0"/>
        <v>0</v>
      </c>
      <c r="F24" s="400" t="s">
        <v>55</v>
      </c>
      <c r="G24" s="332">
        <f>'Development Inputs'!F73</f>
        <v>0</v>
      </c>
      <c r="H24" s="340">
        <f t="shared" si="1"/>
        <v>0</v>
      </c>
      <c r="I24" s="400" t="s">
        <v>55</v>
      </c>
      <c r="J24" s="333">
        <f>G24-D24</f>
        <v>0</v>
      </c>
      <c r="K24" s="334">
        <f>MAX(0,J24/B24)</f>
        <v>0</v>
      </c>
      <c r="L24" s="616"/>
      <c r="M24" s="335"/>
      <c r="N24" s="335"/>
      <c r="O24" s="656" t="str">
        <f>IF('End User Emp &amp; Training Cont'!O8&gt;0.1,"End-User Employment &amp; Training Contribution", "")</f>
        <v/>
      </c>
      <c r="P24" s="657"/>
      <c r="Q24" s="658"/>
      <c r="R24" s="335"/>
    </row>
    <row r="25" spans="1:18" s="336" customFormat="1" ht="14.15" x14ac:dyDescent="0.35">
      <c r="A25" s="356" t="s">
        <v>65</v>
      </c>
      <c r="B25" s="362">
        <v>36</v>
      </c>
      <c r="C25" s="400" t="s">
        <v>55</v>
      </c>
      <c r="D25" s="332">
        <f>'Development Inputs'!E74</f>
        <v>0</v>
      </c>
      <c r="E25" s="340">
        <f t="shared" si="0"/>
        <v>0</v>
      </c>
      <c r="F25" s="400" t="s">
        <v>55</v>
      </c>
      <c r="G25" s="332">
        <f>'Development Inputs'!F74</f>
        <v>0</v>
      </c>
      <c r="H25" s="340">
        <f t="shared" si="1"/>
        <v>0</v>
      </c>
      <c r="I25" s="400" t="s">
        <v>55</v>
      </c>
      <c r="J25" s="333">
        <f t="shared" si="2"/>
        <v>0</v>
      </c>
      <c r="K25" s="334">
        <f t="shared" ref="K25:K29" si="5">MAX(0,J25/B25)</f>
        <v>0</v>
      </c>
      <c r="L25" s="335"/>
      <c r="M25" s="618"/>
      <c r="N25" s="335"/>
      <c r="O25" s="656" t="str">
        <f>IF('Sport &amp; Leisure'!O8&gt;0.1,"Sport and Leisure Contribution","")</f>
        <v/>
      </c>
      <c r="P25" s="657"/>
      <c r="Q25" s="658"/>
      <c r="R25" s="335"/>
    </row>
    <row r="26" spans="1:18" s="336" customFormat="1" ht="14.15" x14ac:dyDescent="0.35">
      <c r="A26" s="356" t="s">
        <v>66</v>
      </c>
      <c r="B26" s="362">
        <v>200</v>
      </c>
      <c r="C26" s="400" t="s">
        <v>55</v>
      </c>
      <c r="D26" s="332">
        <f>'Development Inputs'!E75</f>
        <v>0</v>
      </c>
      <c r="E26" s="340">
        <f t="shared" si="0"/>
        <v>0</v>
      </c>
      <c r="F26" s="400" t="s">
        <v>55</v>
      </c>
      <c r="G26" s="332">
        <f>'Development Inputs'!F75</f>
        <v>0</v>
      </c>
      <c r="H26" s="340">
        <f t="shared" si="1"/>
        <v>0</v>
      </c>
      <c r="I26" s="400" t="s">
        <v>55</v>
      </c>
      <c r="J26" s="333">
        <f t="shared" si="2"/>
        <v>0</v>
      </c>
      <c r="K26" s="334">
        <f t="shared" si="5"/>
        <v>0</v>
      </c>
      <c r="L26" s="335"/>
      <c r="M26" s="335"/>
      <c r="N26" s="335"/>
      <c r="O26" s="656" t="str">
        <f>IF('Library Facilities'!O8&gt;0.1,"Library Facilities","")</f>
        <v/>
      </c>
      <c r="P26" s="657"/>
      <c r="Q26" s="658"/>
      <c r="R26" s="335"/>
    </row>
    <row r="27" spans="1:18" s="336" customFormat="1" ht="14.15" x14ac:dyDescent="0.35">
      <c r="A27" s="356" t="s">
        <v>67</v>
      </c>
      <c r="B27" s="362">
        <v>70</v>
      </c>
      <c r="C27" s="400" t="s">
        <v>55</v>
      </c>
      <c r="D27" s="332">
        <f>'Development Inputs'!E76</f>
        <v>0</v>
      </c>
      <c r="E27" s="340">
        <f t="shared" si="0"/>
        <v>0</v>
      </c>
      <c r="F27" s="400" t="s">
        <v>55</v>
      </c>
      <c r="G27" s="332">
        <f>'Development Inputs'!F76</f>
        <v>0</v>
      </c>
      <c r="H27" s="340">
        <f t="shared" si="1"/>
        <v>0</v>
      </c>
      <c r="I27" s="400" t="s">
        <v>55</v>
      </c>
      <c r="J27" s="333">
        <f t="shared" si="2"/>
        <v>0</v>
      </c>
      <c r="K27" s="334">
        <f t="shared" si="5"/>
        <v>0</v>
      </c>
      <c r="L27" s="335"/>
      <c r="M27" s="335"/>
      <c r="N27" s="335"/>
      <c r="O27" s="656" t="str">
        <f>IF('Open Space'!O8&gt;0.1,"Parks and Open Spaces Contribution","")</f>
        <v/>
      </c>
      <c r="P27" s="657"/>
      <c r="Q27" s="658"/>
      <c r="R27" s="335"/>
    </row>
    <row r="28" spans="1:18" s="336" customFormat="1" ht="14.15" x14ac:dyDescent="0.3">
      <c r="A28" s="356" t="s">
        <v>68</v>
      </c>
      <c r="B28" s="362">
        <v>100</v>
      </c>
      <c r="C28" s="400" t="s">
        <v>55</v>
      </c>
      <c r="D28" s="332">
        <f>'Development Inputs'!E77</f>
        <v>0</v>
      </c>
      <c r="E28" s="340">
        <f t="shared" si="0"/>
        <v>0</v>
      </c>
      <c r="F28" s="400" t="s">
        <v>55</v>
      </c>
      <c r="G28" s="332">
        <f>'Development Inputs'!F77</f>
        <v>0</v>
      </c>
      <c r="H28" s="340">
        <f t="shared" si="1"/>
        <v>0</v>
      </c>
      <c r="I28" s="400" t="s">
        <v>55</v>
      </c>
      <c r="J28" s="333">
        <f t="shared" si="2"/>
        <v>0</v>
      </c>
      <c r="K28" s="334">
        <f t="shared" si="5"/>
        <v>0</v>
      </c>
      <c r="L28" s="335"/>
      <c r="M28" s="335"/>
      <c r="N28" s="335"/>
      <c r="O28" s="671" t="s">
        <v>140</v>
      </c>
      <c r="P28" s="672"/>
      <c r="Q28" s="673"/>
      <c r="R28" s="335"/>
    </row>
    <row r="29" spans="1:18" s="336" customFormat="1" ht="14.15" x14ac:dyDescent="0.35">
      <c r="A29" s="356" t="s">
        <v>69</v>
      </c>
      <c r="B29" s="362">
        <v>65</v>
      </c>
      <c r="C29" s="400" t="s">
        <v>55</v>
      </c>
      <c r="D29" s="332">
        <f>'Development Inputs'!E78</f>
        <v>0</v>
      </c>
      <c r="E29" s="340">
        <f>D29/B29</f>
        <v>0</v>
      </c>
      <c r="F29" s="400" t="s">
        <v>55</v>
      </c>
      <c r="G29" s="332">
        <f>'Development Inputs'!F78</f>
        <v>0</v>
      </c>
      <c r="H29" s="340">
        <f>G29/B29</f>
        <v>0</v>
      </c>
      <c r="I29" s="400" t="s">
        <v>55</v>
      </c>
      <c r="J29" s="333">
        <f t="shared" si="2"/>
        <v>0</v>
      </c>
      <c r="K29" s="334">
        <f t="shared" si="5"/>
        <v>0</v>
      </c>
      <c r="L29" s="335"/>
      <c r="M29" s="335"/>
      <c r="N29" s="335"/>
      <c r="O29" s="656">
        <f>Transport!M8</f>
        <v>0</v>
      </c>
      <c r="P29" s="657"/>
      <c r="Q29" s="658"/>
      <c r="R29" s="335"/>
    </row>
    <row r="30" spans="1:18" ht="14.6" thickBot="1" x14ac:dyDescent="0.4">
      <c r="A30" s="203"/>
      <c r="B30" s="13"/>
      <c r="C30" s="13"/>
      <c r="D30" s="405"/>
      <c r="E30" s="405"/>
      <c r="F30" s="13"/>
      <c r="G30" s="405"/>
      <c r="H30" s="405"/>
      <c r="I30" s="13"/>
      <c r="J30" s="405"/>
      <c r="K30" s="406"/>
      <c r="L30" s="17"/>
      <c r="M30" s="17"/>
      <c r="N30" s="403"/>
      <c r="O30" s="656" t="str">
        <f>IF('Local Suppliers'!O8&gt;0.1, "Local Procurement Facilitation Fee", "")</f>
        <v/>
      </c>
      <c r="P30" s="657"/>
      <c r="Q30" s="658"/>
      <c r="R30" s="17"/>
    </row>
    <row r="31" spans="1:18" s="125" customFormat="1" ht="14.15" x14ac:dyDescent="0.35">
      <c r="A31" s="416" t="s">
        <v>70</v>
      </c>
      <c r="B31" s="417"/>
      <c r="C31" s="417"/>
      <c r="D31" s="418"/>
      <c r="E31" s="418"/>
      <c r="F31" s="417"/>
      <c r="G31" s="418"/>
      <c r="H31" s="418"/>
      <c r="I31" s="417"/>
      <c r="J31" s="418"/>
      <c r="K31" s="419"/>
      <c r="L31" s="124"/>
      <c r="M31" s="124"/>
      <c r="O31" s="656" t="str">
        <f>IF('Air Quality'!O8&gt;0.1,"Air Quality Contribution","")</f>
        <v/>
      </c>
      <c r="P31" s="657"/>
      <c r="Q31" s="658"/>
      <c r="R31" s="124"/>
    </row>
    <row r="32" spans="1:18" ht="14.15" x14ac:dyDescent="0.35">
      <c r="A32" s="337" t="s">
        <v>73</v>
      </c>
      <c r="B32" s="362">
        <v>11</v>
      </c>
      <c r="C32" s="415" t="s">
        <v>55</v>
      </c>
      <c r="D32" s="209">
        <f>'Development Inputs'!E82</f>
        <v>0</v>
      </c>
      <c r="E32" s="429">
        <f>D32/B32</f>
        <v>0</v>
      </c>
      <c r="F32" s="415" t="s">
        <v>55</v>
      </c>
      <c r="G32" s="209">
        <f>'Development Inputs'!F82</f>
        <v>0</v>
      </c>
      <c r="H32" s="429">
        <f>G32/B32</f>
        <v>0</v>
      </c>
      <c r="I32" s="415" t="s">
        <v>55</v>
      </c>
      <c r="J32" s="431">
        <f>G32-D32</f>
        <v>0</v>
      </c>
      <c r="K32" s="430">
        <f>MAX(0,H32-E32)</f>
        <v>0</v>
      </c>
      <c r="L32" s="124"/>
      <c r="M32" s="124"/>
      <c r="O32" s="656" t="s">
        <v>146</v>
      </c>
      <c r="P32" s="657"/>
      <c r="Q32" s="658"/>
      <c r="R32" s="124"/>
    </row>
    <row r="33" spans="1:18" x14ac:dyDescent="0.3">
      <c r="A33" s="337" t="s">
        <v>74</v>
      </c>
      <c r="B33" s="362">
        <v>50</v>
      </c>
      <c r="C33" s="415" t="s">
        <v>55</v>
      </c>
      <c r="D33" s="209">
        <f>'Development Inputs'!E83</f>
        <v>0</v>
      </c>
      <c r="E33" s="429">
        <f t="shared" ref="E33:E36" si="6">D33/B33</f>
        <v>0</v>
      </c>
      <c r="F33" s="415" t="s">
        <v>55</v>
      </c>
      <c r="G33" s="209">
        <f>'Development Inputs'!F83</f>
        <v>0</v>
      </c>
      <c r="H33" s="429">
        <f t="shared" ref="H33:H36" si="7">G33/B33</f>
        <v>0</v>
      </c>
      <c r="I33" s="415" t="s">
        <v>55</v>
      </c>
      <c r="J33" s="431">
        <f t="shared" ref="J33:J36" si="8">G33-D33</f>
        <v>0</v>
      </c>
      <c r="K33" s="430">
        <f t="shared" ref="K33:K39" si="9">MAX(0,H33-E33)</f>
        <v>0</v>
      </c>
      <c r="L33" s="124"/>
      <c r="M33" s="124"/>
      <c r="P33" s="124"/>
      <c r="Q33" s="124"/>
      <c r="R33" s="124"/>
    </row>
    <row r="34" spans="1:18" x14ac:dyDescent="0.3">
      <c r="A34" s="337" t="s">
        <v>75</v>
      </c>
      <c r="B34" s="362">
        <v>29</v>
      </c>
      <c r="C34" s="415" t="s">
        <v>55</v>
      </c>
      <c r="D34" s="209">
        <f>'Development Inputs'!E84</f>
        <v>0</v>
      </c>
      <c r="E34" s="429">
        <f t="shared" si="6"/>
        <v>0</v>
      </c>
      <c r="F34" s="415" t="s">
        <v>55</v>
      </c>
      <c r="G34" s="209">
        <f>'Development Inputs'!F84</f>
        <v>0</v>
      </c>
      <c r="H34" s="429">
        <f t="shared" si="7"/>
        <v>0</v>
      </c>
      <c r="I34" s="415" t="s">
        <v>55</v>
      </c>
      <c r="J34" s="431">
        <f t="shared" si="8"/>
        <v>0</v>
      </c>
      <c r="K34" s="430">
        <f t="shared" si="9"/>
        <v>0</v>
      </c>
      <c r="L34" s="124"/>
      <c r="M34" s="124"/>
      <c r="P34" s="124"/>
      <c r="Q34" s="124"/>
      <c r="R34" s="124"/>
    </row>
    <row r="35" spans="1:18" x14ac:dyDescent="0.3">
      <c r="A35" s="337" t="s">
        <v>76</v>
      </c>
      <c r="B35" s="362">
        <v>47</v>
      </c>
      <c r="C35" s="415" t="s">
        <v>55</v>
      </c>
      <c r="D35" s="209">
        <f>'Development Inputs'!E85</f>
        <v>0</v>
      </c>
      <c r="E35" s="429">
        <f t="shared" si="6"/>
        <v>0</v>
      </c>
      <c r="F35" s="415" t="s">
        <v>55</v>
      </c>
      <c r="G35" s="209">
        <f>'Development Inputs'!F85</f>
        <v>0</v>
      </c>
      <c r="H35" s="429">
        <f t="shared" si="7"/>
        <v>0</v>
      </c>
      <c r="I35" s="415" t="s">
        <v>55</v>
      </c>
      <c r="J35" s="431">
        <f t="shared" si="8"/>
        <v>0</v>
      </c>
      <c r="K35" s="430">
        <f t="shared" si="9"/>
        <v>0</v>
      </c>
      <c r="L35" s="124"/>
      <c r="M35" s="124"/>
      <c r="P35" s="124"/>
      <c r="Q35" s="124"/>
      <c r="R35" s="124"/>
    </row>
    <row r="36" spans="1:18" x14ac:dyDescent="0.3">
      <c r="A36" s="337" t="s">
        <v>77</v>
      </c>
      <c r="B36" s="362">
        <v>36</v>
      </c>
      <c r="C36" s="415" t="s">
        <v>55</v>
      </c>
      <c r="D36" s="209">
        <f>'Development Inputs'!E86</f>
        <v>0</v>
      </c>
      <c r="E36" s="429">
        <f t="shared" si="6"/>
        <v>0</v>
      </c>
      <c r="F36" s="415" t="s">
        <v>55</v>
      </c>
      <c r="G36" s="209">
        <f>'Development Inputs'!F86</f>
        <v>0</v>
      </c>
      <c r="H36" s="429">
        <f t="shared" si="7"/>
        <v>0</v>
      </c>
      <c r="I36" s="415" t="s">
        <v>55</v>
      </c>
      <c r="J36" s="431">
        <f t="shared" si="8"/>
        <v>0</v>
      </c>
      <c r="K36" s="430">
        <f t="shared" si="9"/>
        <v>0</v>
      </c>
      <c r="L36" s="124"/>
      <c r="M36" s="124"/>
      <c r="N36" s="124"/>
      <c r="O36" s="124"/>
      <c r="P36" s="124"/>
      <c r="Q36" s="124"/>
      <c r="R36" s="189"/>
    </row>
    <row r="37" spans="1:18" s="125" customFormat="1" ht="12.9" thickBot="1" x14ac:dyDescent="0.35">
      <c r="A37" s="298"/>
      <c r="B37" s="357"/>
      <c r="C37" s="357"/>
      <c r="D37" s="361"/>
      <c r="E37" s="361"/>
      <c r="F37" s="357"/>
      <c r="G37" s="361"/>
      <c r="H37" s="361"/>
      <c r="I37" s="357"/>
      <c r="J37" s="361"/>
      <c r="K37" s="621"/>
      <c r="L37" s="124"/>
      <c r="M37" s="124"/>
      <c r="N37" s="124"/>
      <c r="O37" s="124"/>
      <c r="P37" s="124"/>
      <c r="Q37" s="124"/>
      <c r="R37" s="124"/>
    </row>
    <row r="38" spans="1:18" x14ac:dyDescent="0.3">
      <c r="A38" s="619" t="s">
        <v>78</v>
      </c>
      <c r="B38" s="422"/>
      <c r="C38" s="422"/>
      <c r="D38" s="348"/>
      <c r="E38" s="348"/>
      <c r="F38" s="422"/>
      <c r="G38" s="348"/>
      <c r="H38" s="348"/>
      <c r="I38" s="422"/>
      <c r="J38" s="348"/>
      <c r="K38" s="620"/>
      <c r="L38" s="124"/>
      <c r="M38" s="124"/>
      <c r="N38" s="124"/>
      <c r="O38" s="124"/>
      <c r="P38" s="124"/>
      <c r="Q38" s="124"/>
      <c r="R38" s="124"/>
    </row>
    <row r="39" spans="1:18" ht="12.9" thickBot="1" x14ac:dyDescent="0.35">
      <c r="A39" s="423" t="s">
        <v>79</v>
      </c>
      <c r="B39" s="424">
        <v>81</v>
      </c>
      <c r="C39" s="401" t="s">
        <v>55</v>
      </c>
      <c r="D39" s="359">
        <f>'Development Inputs'!E90</f>
        <v>0</v>
      </c>
      <c r="E39" s="360">
        <f>D39/B39</f>
        <v>0</v>
      </c>
      <c r="F39" s="358" t="s">
        <v>55</v>
      </c>
      <c r="G39" s="359">
        <f>'Development Inputs'!F90</f>
        <v>0</v>
      </c>
      <c r="H39" s="360">
        <f>D39/B39</f>
        <v>0</v>
      </c>
      <c r="I39" s="358" t="s">
        <v>55</v>
      </c>
      <c r="J39" s="361">
        <f>G39-D39</f>
        <v>0</v>
      </c>
      <c r="K39" s="430">
        <f t="shared" si="9"/>
        <v>0</v>
      </c>
      <c r="L39" s="124"/>
      <c r="M39" s="124"/>
      <c r="N39" s="124"/>
      <c r="O39" s="124"/>
      <c r="P39" s="124"/>
      <c r="Q39" s="124"/>
      <c r="R39" s="124"/>
    </row>
    <row r="40" spans="1:18" s="125" customFormat="1" x14ac:dyDescent="0.3">
      <c r="A40" s="404"/>
      <c r="B40" s="422"/>
      <c r="C40" s="422"/>
      <c r="D40" s="348"/>
      <c r="E40" s="348"/>
      <c r="F40" s="422"/>
      <c r="G40" s="348"/>
      <c r="H40" s="348"/>
      <c r="I40" s="422"/>
      <c r="J40" s="348"/>
      <c r="K40" s="349"/>
      <c r="L40" s="124"/>
      <c r="M40" s="124"/>
      <c r="N40" s="124"/>
      <c r="O40" s="124"/>
      <c r="P40" s="124"/>
      <c r="Q40" s="124"/>
      <c r="R40" s="124"/>
    </row>
    <row r="41" spans="1:18" s="125" customFormat="1" x14ac:dyDescent="0.3">
      <c r="A41" s="296"/>
      <c r="B41" s="193"/>
      <c r="C41" s="193"/>
      <c r="D41" s="191"/>
      <c r="E41" s="191"/>
      <c r="F41" s="193"/>
      <c r="G41" s="191"/>
      <c r="H41" s="191"/>
      <c r="I41" s="193"/>
      <c r="J41" s="191"/>
      <c r="K41" s="212"/>
      <c r="L41" s="124"/>
      <c r="M41" s="124"/>
      <c r="N41" s="124"/>
      <c r="O41" s="124"/>
      <c r="P41" s="124"/>
      <c r="Q41" s="124"/>
      <c r="R41" s="124"/>
    </row>
    <row r="42" spans="1:18" s="125" customFormat="1" x14ac:dyDescent="0.3">
      <c r="A42" s="296"/>
      <c r="B42" s="193"/>
      <c r="C42" s="193"/>
      <c r="D42" s="191"/>
      <c r="E42" s="191"/>
      <c r="F42" s="193"/>
      <c r="G42" s="191"/>
      <c r="H42" s="191"/>
      <c r="I42" s="193"/>
      <c r="J42" s="191"/>
      <c r="K42" s="212"/>
      <c r="L42" s="124"/>
      <c r="M42" s="124"/>
      <c r="N42" s="124"/>
      <c r="O42" s="124"/>
      <c r="P42" s="124"/>
      <c r="Q42" s="124"/>
      <c r="R42" s="124"/>
    </row>
    <row r="43" spans="1:18" s="125" customFormat="1" x14ac:dyDescent="0.3">
      <c r="A43" s="296"/>
      <c r="B43" s="193"/>
      <c r="C43" s="193"/>
      <c r="D43" s="191"/>
      <c r="E43" s="191"/>
      <c r="F43" s="193"/>
      <c r="G43" s="191"/>
      <c r="H43" s="191"/>
      <c r="I43" s="193"/>
      <c r="J43" s="190"/>
      <c r="K43" s="212"/>
      <c r="L43" s="124"/>
      <c r="M43" s="124"/>
      <c r="N43" s="124"/>
      <c r="O43" s="124"/>
      <c r="P43" s="124"/>
      <c r="Q43" s="124"/>
      <c r="R43" s="124"/>
    </row>
    <row r="44" spans="1:18" s="125" customFormat="1" ht="12.9" thickBot="1" x14ac:dyDescent="0.35">
      <c r="A44" s="632"/>
      <c r="B44" s="425"/>
      <c r="C44" s="425"/>
      <c r="D44" s="361"/>
      <c r="E44" s="361"/>
      <c r="F44" s="357"/>
      <c r="G44" s="361"/>
      <c r="H44" s="361"/>
      <c r="I44" s="425"/>
      <c r="J44" s="420"/>
      <c r="K44" s="421"/>
      <c r="L44" s="199"/>
      <c r="M44" s="124"/>
      <c r="N44" s="124"/>
      <c r="O44" s="124"/>
      <c r="P44" s="199"/>
      <c r="Q44" s="124"/>
      <c r="R44" s="124"/>
    </row>
    <row r="45" spans="1:18" x14ac:dyDescent="0.3">
      <c r="A45" s="633"/>
      <c r="B45" s="407" t="s">
        <v>321</v>
      </c>
      <c r="C45" s="408">
        <f>C20+C21+C22+C23</f>
        <v>0</v>
      </c>
      <c r="D45" s="409"/>
      <c r="E45" s="410"/>
      <c r="F45" s="411">
        <f>F20+F21+F22+F23</f>
        <v>0</v>
      </c>
      <c r="G45" s="409"/>
      <c r="H45" s="412"/>
      <c r="I45" s="408">
        <f>I20+I21+I22+I23</f>
        <v>0</v>
      </c>
      <c r="J45" s="413"/>
      <c r="K45" s="414"/>
      <c r="L45" s="199"/>
      <c r="M45" s="129"/>
      <c r="N45" s="129"/>
      <c r="O45" s="124"/>
      <c r="P45" s="199"/>
      <c r="Q45" s="129"/>
      <c r="R45" s="124"/>
    </row>
    <row r="46" spans="1:18" ht="12.9" thickBot="1" x14ac:dyDescent="0.35">
      <c r="A46" s="204" t="s">
        <v>41</v>
      </c>
      <c r="B46" s="200" t="s">
        <v>322</v>
      </c>
      <c r="C46" s="214"/>
      <c r="D46" s="210">
        <f>SUM(D16:D39)</f>
        <v>0</v>
      </c>
      <c r="E46" s="208">
        <f>SUM(E16:E39)</f>
        <v>0</v>
      </c>
      <c r="F46" s="213"/>
      <c r="G46" s="210">
        <f>SUM(G16:G39)</f>
        <v>0</v>
      </c>
      <c r="H46" s="206">
        <f>SUM(H16:H39)</f>
        <v>0</v>
      </c>
      <c r="I46" s="214"/>
      <c r="J46" s="255">
        <f>SUM(J16:J39)</f>
        <v>0</v>
      </c>
      <c r="K46" s="255">
        <f>SUM(K16:K39)</f>
        <v>0</v>
      </c>
      <c r="L46" s="124"/>
      <c r="M46" s="129"/>
      <c r="N46" s="129"/>
      <c r="O46" s="129"/>
      <c r="P46" s="124"/>
      <c r="Q46" s="129"/>
      <c r="R46" s="211"/>
    </row>
    <row r="47" spans="1:18" x14ac:dyDescent="0.3">
      <c r="J47" s="256" t="s">
        <v>323</v>
      </c>
      <c r="K47" s="257">
        <f>MAX(0,SUM(K16:K39))</f>
        <v>0</v>
      </c>
    </row>
    <row r="48" spans="1:18" ht="15.9" thickBot="1" x14ac:dyDescent="0.45">
      <c r="A48" s="31" t="s">
        <v>324</v>
      </c>
    </row>
    <row r="49" spans="1:7" ht="15" customHeight="1" x14ac:dyDescent="0.3">
      <c r="A49" s="8" t="s">
        <v>325</v>
      </c>
      <c r="B49" s="681" t="s">
        <v>71</v>
      </c>
      <c r="C49" s="682"/>
      <c r="D49" s="683"/>
      <c r="E49" s="684" t="s">
        <v>72</v>
      </c>
      <c r="F49" s="682"/>
      <c r="G49" s="683"/>
    </row>
    <row r="50" spans="1:7" ht="25.3" thickBot="1" x14ac:dyDescent="0.35">
      <c r="A50" s="9"/>
      <c r="B50" s="10" t="s">
        <v>317</v>
      </c>
      <c r="C50" s="10" t="s">
        <v>319</v>
      </c>
      <c r="D50" s="11" t="s">
        <v>320</v>
      </c>
      <c r="E50" s="10" t="s">
        <v>317</v>
      </c>
      <c r="F50" s="10" t="s">
        <v>319</v>
      </c>
      <c r="G50" s="11" t="s">
        <v>320</v>
      </c>
    </row>
    <row r="51" spans="1:7" x14ac:dyDescent="0.3">
      <c r="A51" s="432" t="s">
        <v>68</v>
      </c>
      <c r="B51" s="12">
        <v>100</v>
      </c>
      <c r="C51" s="6">
        <f>D28</f>
        <v>0</v>
      </c>
      <c r="D51" s="207">
        <f>C51/B51</f>
        <v>0</v>
      </c>
      <c r="E51" s="12">
        <v>100</v>
      </c>
      <c r="F51" s="6">
        <f>G28</f>
        <v>0</v>
      </c>
      <c r="G51" s="207">
        <f t="shared" ref="G51:G52" si="10">F51/E51</f>
        <v>0</v>
      </c>
    </row>
    <row r="52" spans="1:7" x14ac:dyDescent="0.3">
      <c r="A52" s="432" t="s">
        <v>69</v>
      </c>
      <c r="B52" s="12">
        <v>65</v>
      </c>
      <c r="C52" s="6">
        <f>D29</f>
        <v>0</v>
      </c>
      <c r="D52" s="207">
        <f>C52/B52</f>
        <v>0</v>
      </c>
      <c r="E52" s="12">
        <v>65</v>
      </c>
      <c r="F52" s="6">
        <f>G29</f>
        <v>0</v>
      </c>
      <c r="G52" s="207">
        <f t="shared" si="10"/>
        <v>0</v>
      </c>
    </row>
    <row r="53" spans="1:7" x14ac:dyDescent="0.3">
      <c r="A53" s="203"/>
      <c r="B53" s="13"/>
      <c r="C53" s="6"/>
      <c r="D53" s="205"/>
      <c r="E53" s="13"/>
      <c r="F53" s="6"/>
      <c r="G53" s="205"/>
    </row>
    <row r="54" spans="1:7" ht="12.9" thickBot="1" x14ac:dyDescent="0.35">
      <c r="A54" s="14" t="s">
        <v>326</v>
      </c>
      <c r="B54" s="15" t="s">
        <v>327</v>
      </c>
      <c r="C54" s="7">
        <f>C51+C52</f>
        <v>0</v>
      </c>
      <c r="D54" s="1">
        <f>D51+D52</f>
        <v>0</v>
      </c>
      <c r="E54" s="15" t="s">
        <v>328</v>
      </c>
      <c r="F54" s="7">
        <f>F51+F52</f>
        <v>0</v>
      </c>
      <c r="G54" s="1">
        <f>G51+G52</f>
        <v>0</v>
      </c>
    </row>
  </sheetData>
  <mergeCells count="17">
    <mergeCell ref="I13:K13"/>
    <mergeCell ref="B49:D49"/>
    <mergeCell ref="E49:G49"/>
    <mergeCell ref="F13:H13"/>
    <mergeCell ref="C13:E13"/>
    <mergeCell ref="O21:Q21"/>
    <mergeCell ref="O22:Q22"/>
    <mergeCell ref="O23:Q23"/>
    <mergeCell ref="O24:Q24"/>
    <mergeCell ref="O25:Q25"/>
    <mergeCell ref="O31:Q31"/>
    <mergeCell ref="O32:Q32"/>
    <mergeCell ref="O26:Q26"/>
    <mergeCell ref="O27:Q27"/>
    <mergeCell ref="O28:Q28"/>
    <mergeCell ref="O29:Q29"/>
    <mergeCell ref="O30:Q30"/>
  </mergeCells>
  <dataValidations count="5">
    <dataValidation allowBlank="1" showInputMessage="1" showErrorMessage="1" promptTitle="Luxury hotel (C1)" prompt="5 star plus including restaurant, spa and other leisure facilities" sqref="A23" xr:uid="{00000000-0002-0000-0400-000000000000}"/>
    <dataValidation allowBlank="1" showInputMessage="1" showErrorMessage="1" promptTitle="Up-scale hotel (C1)" prompt="4 or 5 star often including conferencing facilities" sqref="A22" xr:uid="{00000000-0002-0000-0400-000001000000}"/>
    <dataValidation allowBlank="1" showInputMessage="1" showErrorMessage="1" promptTitle="Mid-scale hotel (C1)" prompt="3 or 4 star with some dining and leisure facilities" sqref="A21" xr:uid="{00000000-0002-0000-0400-000002000000}"/>
    <dataValidation allowBlank="1" showInputMessage="1" showErrorMessage="1" promptTitle="Budget Hotel (C1)" prompt="1,2 &amp; 3 star with little or no services for guests" sqref="A20" xr:uid="{00000000-0002-0000-0400-000003000000}"/>
    <dataValidation allowBlank="1" showInputMessage="1" showErrorMessage="1" promptTitle="Small business workspaces (B1)" prompt="E.g. incubator, studio, co-working, managed workspace and mixed B class floorspace_x000a__x000a_" sqref="A34:A35" xr:uid="{00000000-0002-0000-0400-000004000000}"/>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5"/>
  <sheetViews>
    <sheetView workbookViewId="0">
      <selection activeCell="B3" sqref="B3"/>
    </sheetView>
  </sheetViews>
  <sheetFormatPr defaultColWidth="8.875" defaultRowHeight="15" x14ac:dyDescent="0.35"/>
  <cols>
    <col min="1" max="1" width="27.125" style="147" customWidth="1"/>
    <col min="2" max="2" width="16.3125" style="147" customWidth="1"/>
    <col min="3" max="16384" width="8.875" style="147"/>
  </cols>
  <sheetData>
    <row r="1" spans="1:8" ht="17.600000000000001" x14ac:dyDescent="0.4">
      <c r="A1" s="154" t="s">
        <v>329</v>
      </c>
      <c r="D1" s="85" t="s">
        <v>330</v>
      </c>
    </row>
    <row r="3" spans="1:8" ht="17.600000000000001" x14ac:dyDescent="0.4">
      <c r="A3" s="195" t="s">
        <v>331</v>
      </c>
      <c r="B3" s="196">
        <f>B12</f>
        <v>0</v>
      </c>
    </row>
    <row r="5" spans="1:8" x14ac:dyDescent="0.35">
      <c r="A5" s="158" t="s">
        <v>332</v>
      </c>
      <c r="B5" s="158"/>
      <c r="C5" s="158">
        <v>2500</v>
      </c>
    </row>
    <row r="6" spans="1:8" x14ac:dyDescent="0.35">
      <c r="A6" s="188"/>
      <c r="B6" s="188"/>
      <c r="C6" s="188"/>
      <c r="D6" s="188"/>
      <c r="E6" s="188"/>
      <c r="F6" s="188"/>
      <c r="G6" s="188"/>
      <c r="H6" s="188"/>
    </row>
    <row r="7" spans="1:8" x14ac:dyDescent="0.35">
      <c r="A7" s="190" t="s">
        <v>333</v>
      </c>
      <c r="B7" s="191">
        <f>'Development Inputs'!C28</f>
        <v>0</v>
      </c>
      <c r="C7" s="188"/>
      <c r="D7" s="188"/>
      <c r="E7" s="188"/>
      <c r="F7" s="188"/>
      <c r="G7" s="188"/>
      <c r="H7" s="188"/>
    </row>
    <row r="8" spans="1:8" x14ac:dyDescent="0.35">
      <c r="A8" s="190" t="s">
        <v>334</v>
      </c>
      <c r="B8" s="191">
        <f>'Development Inputs'!F94</f>
        <v>0</v>
      </c>
      <c r="C8" s="188"/>
      <c r="D8" s="188"/>
      <c r="E8" s="188"/>
      <c r="F8" s="188"/>
      <c r="G8" s="188"/>
      <c r="H8" s="188"/>
    </row>
    <row r="9" spans="1:8" x14ac:dyDescent="0.35">
      <c r="A9" s="188"/>
      <c r="B9" s="188"/>
      <c r="C9" s="188"/>
      <c r="D9" s="188"/>
      <c r="E9" s="188"/>
      <c r="F9" s="188"/>
      <c r="G9" s="188"/>
      <c r="H9" s="188"/>
    </row>
    <row r="10" spans="1:8" x14ac:dyDescent="0.35">
      <c r="A10" s="190" t="s">
        <v>335</v>
      </c>
      <c r="B10" s="192">
        <f>B7*C5</f>
        <v>0</v>
      </c>
      <c r="C10" s="188"/>
      <c r="E10" s="188"/>
      <c r="H10" s="188"/>
    </row>
    <row r="11" spans="1:8" x14ac:dyDescent="0.35">
      <c r="A11" s="193" t="s">
        <v>336</v>
      </c>
      <c r="B11" s="192">
        <f>B8*C5</f>
        <v>0</v>
      </c>
      <c r="C11" s="124"/>
      <c r="D11" s="124"/>
      <c r="E11" s="188"/>
      <c r="F11" s="129"/>
      <c r="H11" s="188"/>
    </row>
    <row r="12" spans="1:8" x14ac:dyDescent="0.35">
      <c r="A12" s="142" t="s">
        <v>337</v>
      </c>
      <c r="B12" s="194">
        <f>B10+B11</f>
        <v>0</v>
      </c>
      <c r="C12" s="188"/>
      <c r="D12" s="188"/>
      <c r="E12" s="188"/>
      <c r="F12" s="188"/>
      <c r="H12" s="188"/>
    </row>
    <row r="13" spans="1:8" x14ac:dyDescent="0.35">
      <c r="A13" s="188"/>
      <c r="B13" s="188"/>
      <c r="C13" s="188"/>
      <c r="D13" s="188"/>
      <c r="E13" s="188"/>
      <c r="F13" s="188"/>
      <c r="G13" s="188"/>
      <c r="H13" s="188"/>
    </row>
    <row r="14" spans="1:8" x14ac:dyDescent="0.35">
      <c r="A14" s="188"/>
      <c r="B14" s="188"/>
      <c r="C14" s="188"/>
      <c r="D14" s="188"/>
      <c r="E14" s="188"/>
      <c r="F14" s="188"/>
      <c r="G14" s="188"/>
      <c r="H14" s="188"/>
    </row>
    <row r="15" spans="1:8" x14ac:dyDescent="0.35">
      <c r="A15" s="188"/>
      <c r="B15" s="188"/>
      <c r="C15" s="188"/>
      <c r="D15" s="188"/>
      <c r="E15" s="188"/>
      <c r="F15" s="188"/>
      <c r="G15" s="188"/>
      <c r="H15" s="188"/>
    </row>
  </sheetData>
  <conditionalFormatting sqref="B3">
    <cfRule type="cellIs" dxfId="26" priority="1" operator="greaterThan">
      <formula>0.01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dimension ref="A1:H38"/>
  <sheetViews>
    <sheetView showGridLines="0" topLeftCell="A16" zoomScaleNormal="100" workbookViewId="0">
      <selection activeCell="C35" sqref="C35"/>
    </sheetView>
  </sheetViews>
  <sheetFormatPr defaultColWidth="8.875" defaultRowHeight="15" x14ac:dyDescent="0.35"/>
  <cols>
    <col min="1" max="1" width="27.5625" style="35" customWidth="1"/>
    <col min="2" max="2" width="17.25" style="35" bestFit="1" customWidth="1"/>
    <col min="3" max="3" width="15" style="35" bestFit="1" customWidth="1"/>
    <col min="4" max="8" width="8.875" style="35"/>
    <col min="9" max="9" width="19" style="35" bestFit="1" customWidth="1"/>
    <col min="10" max="16384" width="8.875" style="35"/>
  </cols>
  <sheetData>
    <row r="1" spans="1:5" ht="17.600000000000001" x14ac:dyDescent="0.4">
      <c r="A1" s="32" t="s">
        <v>338</v>
      </c>
      <c r="B1" s="47"/>
      <c r="C1" s="41"/>
    </row>
    <row r="2" spans="1:5" ht="17.600000000000001" x14ac:dyDescent="0.4">
      <c r="A2" s="47"/>
      <c r="B2" s="47"/>
    </row>
    <row r="3" spans="1:5" ht="17.600000000000001" x14ac:dyDescent="0.4">
      <c r="A3" s="47" t="s">
        <v>339</v>
      </c>
      <c r="C3" s="48">
        <f>C28</f>
        <v>0</v>
      </c>
    </row>
    <row r="5" spans="1:5" ht="15.45" x14ac:dyDescent="0.4">
      <c r="A5" s="40" t="s">
        <v>96</v>
      </c>
    </row>
    <row r="6" spans="1:5" x14ac:dyDescent="0.35">
      <c r="A6" s="39"/>
    </row>
    <row r="7" spans="1:5" x14ac:dyDescent="0.35">
      <c r="A7" s="164" t="s">
        <v>91</v>
      </c>
      <c r="B7" s="158" t="s">
        <v>97</v>
      </c>
      <c r="C7" s="232">
        <f>'Development Inputs'!D55</f>
        <v>0</v>
      </c>
      <c r="D7" s="158" t="str">
        <f>IF(C7&lt;10,"No","Yes")</f>
        <v>No</v>
      </c>
      <c r="E7" s="35" t="str">
        <f>IF(COUNTIF(D7:D11,"Yes"),"Yes","No")</f>
        <v>No</v>
      </c>
    </row>
    <row r="8" spans="1:5" ht="30" x14ac:dyDescent="0.35">
      <c r="A8" s="164" t="s">
        <v>340</v>
      </c>
      <c r="B8" s="158" t="s">
        <v>99</v>
      </c>
      <c r="C8" s="158">
        <f>'Development Inputs'!C24</f>
        <v>0</v>
      </c>
      <c r="D8" s="158" t="str">
        <f>IF(C8&lt;0.5,"No", "Yes")</f>
        <v>No</v>
      </c>
    </row>
    <row r="9" spans="1:5" ht="30" x14ac:dyDescent="0.35">
      <c r="A9" s="164" t="s">
        <v>341</v>
      </c>
      <c r="B9" s="158" t="s">
        <v>342</v>
      </c>
      <c r="C9" s="158">
        <f>'Development Inputs'!C24</f>
        <v>0</v>
      </c>
      <c r="D9" s="158" t="str">
        <f>IF(C9&lt;1,"No", "Yes")</f>
        <v>No</v>
      </c>
    </row>
    <row r="10" spans="1:5" x14ac:dyDescent="0.35">
      <c r="A10" s="164" t="s">
        <v>343</v>
      </c>
      <c r="B10" s="158" t="s">
        <v>344</v>
      </c>
      <c r="C10" s="160">
        <f>'Development Inputs'!F94</f>
        <v>0</v>
      </c>
      <c r="D10" s="158" t="str">
        <f>IF(C10&lt;1000,"No","Yes")</f>
        <v>No</v>
      </c>
    </row>
    <row r="11" spans="1:5" x14ac:dyDescent="0.35">
      <c r="A11" s="164" t="s">
        <v>345</v>
      </c>
      <c r="B11" s="158" t="s">
        <v>344</v>
      </c>
      <c r="C11" s="160">
        <f>'Development Inputs'!E94</f>
        <v>0</v>
      </c>
      <c r="D11" s="158" t="str">
        <f>IF(C11&lt;1000,"No","Yes")</f>
        <v>No</v>
      </c>
    </row>
    <row r="12" spans="1:5" x14ac:dyDescent="0.35">
      <c r="A12" s="44"/>
      <c r="B12" s="144"/>
      <c r="C12" s="63"/>
    </row>
    <row r="13" spans="1:5" x14ac:dyDescent="0.35">
      <c r="A13" s="44"/>
      <c r="B13" s="144"/>
      <c r="C13" s="63"/>
    </row>
    <row r="14" spans="1:5" x14ac:dyDescent="0.35">
      <c r="C14" s="51"/>
    </row>
    <row r="15" spans="1:5" ht="129.75" customHeight="1" x14ac:dyDescent="0.35">
      <c r="A15" s="689" t="s">
        <v>346</v>
      </c>
      <c r="B15" s="689"/>
      <c r="C15" s="689"/>
      <c r="D15" s="143"/>
    </row>
    <row r="16" spans="1:5" ht="15.45" x14ac:dyDescent="0.4">
      <c r="A16" s="40" t="s">
        <v>105</v>
      </c>
      <c r="D16" s="49"/>
    </row>
    <row r="17" spans="1:8" ht="15.45" x14ac:dyDescent="0.4">
      <c r="A17" s="40"/>
      <c r="D17" s="49"/>
    </row>
    <row r="18" spans="1:8" ht="17.600000000000001" x14ac:dyDescent="0.35">
      <c r="A18" t="s">
        <v>347</v>
      </c>
      <c r="D18" s="50"/>
      <c r="H18" s="44"/>
    </row>
    <row r="20" spans="1:8" ht="15.45" x14ac:dyDescent="0.4">
      <c r="A20" s="40" t="s">
        <v>107</v>
      </c>
    </row>
    <row r="22" spans="1:8" x14ac:dyDescent="0.35">
      <c r="A22" s="132" t="s">
        <v>348</v>
      </c>
      <c r="B22" s="134">
        <v>0.01</v>
      </c>
    </row>
    <row r="23" spans="1:8" x14ac:dyDescent="0.35">
      <c r="A23" s="44"/>
      <c r="B23" s="113"/>
    </row>
    <row r="24" spans="1:8" ht="15.45" x14ac:dyDescent="0.4">
      <c r="A24" s="40" t="s">
        <v>109</v>
      </c>
    </row>
    <row r="25" spans="1:8" ht="15.45" x14ac:dyDescent="0.4">
      <c r="A25" s="42"/>
      <c r="B25" s="43"/>
      <c r="C25" s="43"/>
    </row>
    <row r="26" spans="1:8" x14ac:dyDescent="0.35">
      <c r="A26" s="132" t="s">
        <v>110</v>
      </c>
      <c r="B26" s="135" t="s">
        <v>349</v>
      </c>
      <c r="C26" s="136">
        <f>'Development Inputs'!C104</f>
        <v>0</v>
      </c>
    </row>
    <row r="27" spans="1:8" x14ac:dyDescent="0.35">
      <c r="A27" s="133"/>
      <c r="B27" s="137" t="s">
        <v>350</v>
      </c>
      <c r="C27" s="133"/>
    </row>
    <row r="28" spans="1:8" x14ac:dyDescent="0.35">
      <c r="A28" s="132" t="s">
        <v>113</v>
      </c>
      <c r="B28" s="137">
        <v>0.01</v>
      </c>
      <c r="C28" s="46">
        <f>IF(E7="Yes",C26*0.01,0)</f>
        <v>0</v>
      </c>
    </row>
    <row r="29" spans="1:8" x14ac:dyDescent="0.35">
      <c r="B29" s="45"/>
    </row>
    <row r="30" spans="1:8" x14ac:dyDescent="0.35">
      <c r="A30" s="689" t="s">
        <v>351</v>
      </c>
      <c r="B30" s="690"/>
      <c r="C30" s="690"/>
    </row>
    <row r="31" spans="1:8" x14ac:dyDescent="0.35">
      <c r="A31" s="689" t="s">
        <v>352</v>
      </c>
      <c r="B31" s="690"/>
      <c r="C31" s="690"/>
    </row>
    <row r="33" spans="1:1" ht="15.45" x14ac:dyDescent="0.4">
      <c r="A33" s="40" t="s">
        <v>116</v>
      </c>
    </row>
    <row r="34" spans="1:1" x14ac:dyDescent="0.35">
      <c r="A34" s="78"/>
    </row>
    <row r="35" spans="1:1" x14ac:dyDescent="0.35">
      <c r="A35" s="84" t="s">
        <v>353</v>
      </c>
    </row>
    <row r="36" spans="1:1" x14ac:dyDescent="0.35">
      <c r="A36" s="78"/>
    </row>
    <row r="37" spans="1:1" x14ac:dyDescent="0.35">
      <c r="A37" s="78"/>
    </row>
    <row r="38" spans="1:1" x14ac:dyDescent="0.35">
      <c r="A38" s="78"/>
    </row>
  </sheetData>
  <mergeCells count="3">
    <mergeCell ref="A15:C15"/>
    <mergeCell ref="A30:C30"/>
    <mergeCell ref="A31:C31"/>
  </mergeCells>
  <conditionalFormatting sqref="D12:D14">
    <cfRule type="containsText" dxfId="25" priority="2" operator="containsText" text="Yes">
      <formula>NOT(ISERROR(SEARCH("Yes",D12)))</formula>
    </cfRule>
  </conditionalFormatting>
  <conditionalFormatting sqref="D7:D11">
    <cfRule type="containsText" dxfId="24" priority="1" operator="containsText" text="Yes">
      <formula>NOT(ISERROR(SEARCH("Yes",D7)))</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4"/>
  <sheetViews>
    <sheetView topLeftCell="A16" workbookViewId="0">
      <selection activeCell="B44" sqref="B44"/>
    </sheetView>
  </sheetViews>
  <sheetFormatPr defaultColWidth="8.875" defaultRowHeight="15" x14ac:dyDescent="0.35"/>
  <cols>
    <col min="1" max="1" width="28.4375" style="56" bestFit="1" customWidth="1"/>
    <col min="2" max="2" width="26.25" style="56" customWidth="1"/>
    <col min="3" max="3" width="8.875" style="56"/>
    <col min="4" max="4" width="13.125" style="56" customWidth="1"/>
    <col min="5" max="16384" width="8.875" style="56"/>
  </cols>
  <sheetData>
    <row r="1" spans="1:7" ht="17.600000000000001" x14ac:dyDescent="0.4">
      <c r="A1" s="215" t="s">
        <v>354</v>
      </c>
    </row>
    <row r="2" spans="1:7" ht="17.600000000000001" x14ac:dyDescent="0.4">
      <c r="A2" s="215"/>
    </row>
    <row r="3" spans="1:7" ht="17.600000000000001" x14ac:dyDescent="0.4">
      <c r="A3" s="220" t="str">
        <f>B44</f>
        <v/>
      </c>
      <c r="B3" s="219">
        <f>C44</f>
        <v>0</v>
      </c>
    </row>
    <row r="4" spans="1:7" x14ac:dyDescent="0.35">
      <c r="A4" s="65">
        <f>B22</f>
        <v>0</v>
      </c>
      <c r="B4" s="260">
        <f>B22</f>
        <v>0</v>
      </c>
    </row>
    <row r="5" spans="1:7" x14ac:dyDescent="0.35">
      <c r="A5" s="65">
        <f>B28</f>
        <v>0</v>
      </c>
      <c r="B5" s="260">
        <f>B28</f>
        <v>0</v>
      </c>
    </row>
    <row r="7" spans="1:7" x14ac:dyDescent="0.35">
      <c r="A7" s="60"/>
    </row>
    <row r="8" spans="1:7" ht="15.45" x14ac:dyDescent="0.4">
      <c r="A8" s="58" t="s">
        <v>355</v>
      </c>
    </row>
    <row r="9" spans="1:7" x14ac:dyDescent="0.35">
      <c r="A9" s="60"/>
      <c r="D9" s="60" t="s">
        <v>356</v>
      </c>
      <c r="F9" s="60" t="s">
        <v>357</v>
      </c>
    </row>
    <row r="10" spans="1:7" x14ac:dyDescent="0.35">
      <c r="A10" s="65" t="s">
        <v>358</v>
      </c>
      <c r="B10" s="95" t="s">
        <v>97</v>
      </c>
      <c r="C10" s="96">
        <f>'Development Inputs'!D55</f>
        <v>0</v>
      </c>
      <c r="D10" s="97" t="str">
        <f>IF(C10&lt;10,"No","Yes")</f>
        <v>No</v>
      </c>
      <c r="E10" s="56" t="str">
        <f>IF(COUNTIF(D10:D12,"Yes"),"Yes","No")</f>
        <v>No</v>
      </c>
      <c r="F10" s="97" t="str">
        <f>IF(C10&gt;0.1,"Yes","No")</f>
        <v>No</v>
      </c>
      <c r="G10" s="56" t="str">
        <f>IF(COUNTIF(F10:F12,"Yes"),"Yes","No")</f>
        <v>No</v>
      </c>
    </row>
    <row r="11" spans="1:7" x14ac:dyDescent="0.35">
      <c r="A11" s="65" t="s">
        <v>359</v>
      </c>
      <c r="B11" s="98" t="s">
        <v>99</v>
      </c>
      <c r="C11" s="97">
        <f>'Development Inputs'!C24</f>
        <v>0</v>
      </c>
      <c r="D11" s="97" t="str">
        <f>IF(C11&lt;0.5,"No", "Yes")</f>
        <v>No</v>
      </c>
      <c r="F11" s="97" t="str">
        <f>IF(C11&lt;0.01,"No", "Yes")</f>
        <v>No</v>
      </c>
    </row>
    <row r="12" spans="1:7" x14ac:dyDescent="0.35">
      <c r="A12" s="65" t="s">
        <v>360</v>
      </c>
      <c r="B12" s="95" t="s">
        <v>344</v>
      </c>
      <c r="C12" s="93">
        <f>'Development Inputs'!F94</f>
        <v>0</v>
      </c>
      <c r="D12" s="97" t="str">
        <f>IF(C12&lt;1000,"No","Yes")</f>
        <v>No</v>
      </c>
      <c r="F12" s="65" t="s">
        <v>361</v>
      </c>
    </row>
    <row r="13" spans="1:7" x14ac:dyDescent="0.35">
      <c r="A13" s="60"/>
    </row>
    <row r="16" spans="1:7" x14ac:dyDescent="0.35">
      <c r="A16" s="216" t="s">
        <v>362</v>
      </c>
    </row>
    <row r="18" spans="1:2" ht="15.45" x14ac:dyDescent="0.4">
      <c r="A18" s="58" t="s">
        <v>105</v>
      </c>
    </row>
    <row r="19" spans="1:2" ht="15.45" x14ac:dyDescent="0.4">
      <c r="A19" s="58"/>
    </row>
    <row r="20" spans="1:2" x14ac:dyDescent="0.35">
      <c r="A20" s="79" t="s">
        <v>363</v>
      </c>
    </row>
    <row r="22" spans="1:2" x14ac:dyDescent="0.35">
      <c r="A22" s="60" t="s">
        <v>364</v>
      </c>
      <c r="B22" s="56">
        <f>IF(E10="Yes","Transport Assessment Required",)</f>
        <v>0</v>
      </c>
    </row>
    <row r="24" spans="1:2" ht="17.600000000000001" x14ac:dyDescent="0.4">
      <c r="A24" s="215" t="s">
        <v>365</v>
      </c>
    </row>
    <row r="26" spans="1:2" ht="15.45" x14ac:dyDescent="0.4">
      <c r="A26" s="58" t="s">
        <v>105</v>
      </c>
    </row>
    <row r="27" spans="1:2" ht="15.45" x14ac:dyDescent="0.4">
      <c r="A27" s="58"/>
    </row>
    <row r="28" spans="1:2" x14ac:dyDescent="0.35">
      <c r="A28" s="60" t="s">
        <v>366</v>
      </c>
      <c r="B28" s="56">
        <f>IF(G10="Yes","Permit Free Required",)</f>
        <v>0</v>
      </c>
    </row>
    <row r="30" spans="1:2" ht="17.600000000000001" x14ac:dyDescent="0.4">
      <c r="A30" s="215" t="s">
        <v>367</v>
      </c>
    </row>
    <row r="32" spans="1:2" ht="15.45" x14ac:dyDescent="0.4">
      <c r="A32" s="58" t="s">
        <v>96</v>
      </c>
    </row>
    <row r="33" spans="1:5" ht="15.45" x14ac:dyDescent="0.4">
      <c r="A33" s="58"/>
    </row>
    <row r="34" spans="1:5" x14ac:dyDescent="0.35">
      <c r="A34" s="65" t="s">
        <v>358</v>
      </c>
      <c r="B34" s="98" t="s">
        <v>368</v>
      </c>
      <c r="C34" s="96">
        <f>'Development Inputs'!D55</f>
        <v>0</v>
      </c>
      <c r="D34" s="97" t="str">
        <f>IF(C34&lt;80,"No","Yes")</f>
        <v>No</v>
      </c>
      <c r="E34" s="56" t="str">
        <f>IF(COUNTIF(D34:D37,"Yes"),"Yes","No")</f>
        <v>No</v>
      </c>
    </row>
    <row r="35" spans="1:5" x14ac:dyDescent="0.35">
      <c r="A35" s="65" t="s">
        <v>360</v>
      </c>
      <c r="B35" s="98" t="s">
        <v>369</v>
      </c>
      <c r="C35" s="93">
        <f>'Development Inputs'!F94</f>
        <v>0</v>
      </c>
      <c r="D35" s="97" t="str">
        <f>IF(C35&lt;2500,"No", "Yes")</f>
        <v>No</v>
      </c>
    </row>
    <row r="36" spans="1:5" x14ac:dyDescent="0.35">
      <c r="A36" s="65" t="s">
        <v>370</v>
      </c>
      <c r="B36" s="95" t="s">
        <v>344</v>
      </c>
      <c r="C36" s="433">
        <f>'Development Inputs'!F61+'Development Inputs'!F62+'Development Inputs'!F63</f>
        <v>0</v>
      </c>
      <c r="D36" s="97" t="str">
        <f>IF(C36&lt;1000,"No","Yes")</f>
        <v>No</v>
      </c>
    </row>
    <row r="37" spans="1:5" x14ac:dyDescent="0.35">
      <c r="A37" s="65" t="s">
        <v>274</v>
      </c>
      <c r="B37" s="65" t="s">
        <v>371</v>
      </c>
      <c r="C37" s="96">
        <f>'Development Inputs'!F69+'Development Inputs'!F70+'Development Inputs'!F71+'Development Inputs'!F72</f>
        <v>0</v>
      </c>
      <c r="D37" s="97" t="str">
        <f>IF(C37&lt;50,"No","Yes")</f>
        <v>No</v>
      </c>
    </row>
    <row r="38" spans="1:5" x14ac:dyDescent="0.35">
      <c r="A38" s="65" t="s">
        <v>372</v>
      </c>
      <c r="B38" s="65" t="s">
        <v>373</v>
      </c>
      <c r="C38" s="65" t="s">
        <v>374</v>
      </c>
      <c r="D38" s="97"/>
    </row>
    <row r="39" spans="1:5" x14ac:dyDescent="0.35">
      <c r="A39" s="60"/>
      <c r="B39" s="60"/>
      <c r="C39" s="60"/>
    </row>
    <row r="40" spans="1:5" x14ac:dyDescent="0.35">
      <c r="A40" s="60" t="s">
        <v>375</v>
      </c>
      <c r="B40" s="60"/>
      <c r="C40" s="60"/>
    </row>
    <row r="41" spans="1:5" x14ac:dyDescent="0.35">
      <c r="A41" s="60"/>
      <c r="B41" s="60"/>
      <c r="C41" s="60"/>
    </row>
    <row r="42" spans="1:5" x14ac:dyDescent="0.35">
      <c r="A42" s="217" t="s">
        <v>376</v>
      </c>
      <c r="B42" s="218">
        <v>1200</v>
      </c>
      <c r="C42" s="60"/>
    </row>
    <row r="44" spans="1:5" ht="15.45" x14ac:dyDescent="0.35">
      <c r="A44" s="221" t="s">
        <v>377</v>
      </c>
      <c r="B44" s="222" t="str">
        <f>IF(E34="Yes","Travel Plan Standard Fee Required","")</f>
        <v/>
      </c>
      <c r="C44" s="223">
        <f>IF(B44="Travel Plan Standard Fee Required",B42,)</f>
        <v>0</v>
      </c>
    </row>
  </sheetData>
  <conditionalFormatting sqref="D10:D12 F11:F12">
    <cfRule type="containsText" dxfId="23" priority="12" operator="containsText" text="Yes">
      <formula>NOT(ISERROR(SEARCH("Yes",D10)))</formula>
    </cfRule>
  </conditionalFormatting>
  <conditionalFormatting sqref="B22">
    <cfRule type="cellIs" dxfId="22" priority="11" operator="equal">
      <formula>"Transport Assessment Required"</formula>
    </cfRule>
  </conditionalFormatting>
  <conditionalFormatting sqref="F10">
    <cfRule type="containsText" dxfId="21" priority="7" operator="containsText" text="Yes">
      <formula>NOT(ISERROR(SEARCH("Yes",F10)))</formula>
    </cfRule>
  </conditionalFormatting>
  <conditionalFormatting sqref="B28">
    <cfRule type="cellIs" dxfId="20" priority="4" operator="equal">
      <formula>"Permit Free Required"</formula>
    </cfRule>
  </conditionalFormatting>
  <conditionalFormatting sqref="D34:D36">
    <cfRule type="containsText" dxfId="19" priority="2" operator="containsText" text="Yes">
      <formula>NOT(ISERROR(SEARCH("Yes",D34)))</formula>
    </cfRule>
  </conditionalFormatting>
  <conditionalFormatting sqref="B44">
    <cfRule type="cellIs" dxfId="18" priority="1" operator="equal">
      <formula>"Travel Plan Required"</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f2605eeb-1e8c-43f4-944f-d591bb1ba88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20CEEDEEC7844DB0A41A6AD3CE7720" ma:contentTypeVersion="20" ma:contentTypeDescription="Create a new document." ma:contentTypeScope="" ma:versionID="fbfc499bc7b6fe40f2969db6cee03a1e">
  <xsd:schema xmlns:xsd="http://www.w3.org/2001/XMLSchema" xmlns:xs="http://www.w3.org/2001/XMLSchema" xmlns:p="http://schemas.microsoft.com/office/2006/metadata/properties" xmlns:ns2="f2605eeb-1e8c-43f4-944f-d591bb1ba884" xmlns:ns3="12964b9b-1697-45b8-bd1a-11a0ee50dfa0" targetNamespace="http://schemas.microsoft.com/office/2006/metadata/properties" ma:root="true" ma:fieldsID="a6cba5af18f2d56b03352f40c1fc3036" ns2:_="" ns3:_="">
    <xsd:import namespace="f2605eeb-1e8c-43f4-944f-d591bb1ba884"/>
    <xsd:import namespace="12964b9b-1697-45b8-bd1a-11a0ee50dfa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605eeb-1e8c-43f4-944f-d591bb1ba8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_Flow_SignoffStatus" ma:index="20"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964b9b-1697-45b8-bd1a-11a0ee50dfa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67CD54A8-A7A2-41AB-A033-0CCFDA2EACCF}">
  <ds:schemaRefs>
    <ds:schemaRef ds:uri="http://schemas.microsoft.com/office/2006/documentManagement/types"/>
    <ds:schemaRef ds:uri="f2605eeb-1e8c-43f4-944f-d591bb1ba884"/>
    <ds:schemaRef ds:uri="http://purl.org/dc/dcmitype/"/>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12964b9b-1697-45b8-bd1a-11a0ee50dfa0"/>
    <ds:schemaRef ds:uri="http://www.w3.org/XML/1998/namespace"/>
    <ds:schemaRef ds:uri="http://purl.org/dc/terms/"/>
  </ds:schemaRefs>
</ds:datastoreItem>
</file>

<file path=customXml/itemProps2.xml><?xml version="1.0" encoding="utf-8"?>
<ds:datastoreItem xmlns:ds="http://schemas.openxmlformats.org/officeDocument/2006/customXml" ds:itemID="{0F9ADCE5-92FD-4DF8-9828-0A3E1D25DA85}">
  <ds:schemaRefs>
    <ds:schemaRef ds:uri="http://schemas.microsoft.com/sharepoint/v3/contenttype/forms"/>
  </ds:schemaRefs>
</ds:datastoreItem>
</file>

<file path=customXml/itemProps3.xml><?xml version="1.0" encoding="utf-8"?>
<ds:datastoreItem xmlns:ds="http://schemas.openxmlformats.org/officeDocument/2006/customXml" ds:itemID="{DBC736D5-5812-427F-85B6-A4BC1C71EA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605eeb-1e8c-43f4-944f-d591bb1ba884"/>
    <ds:schemaRef ds:uri="12964b9b-1697-45b8-bd1a-11a0ee50df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5A0C55E-14D4-431E-8BFA-E234E1FE6565}">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Introduction</vt:lpstr>
      <vt:lpstr>Development Inputs</vt:lpstr>
      <vt:lpstr>Carbon Offset</vt:lpstr>
      <vt:lpstr>Planning Contribution Statement</vt:lpstr>
      <vt:lpstr>HCA updated assumptions</vt:lpstr>
      <vt:lpstr>Development Impact</vt:lpstr>
      <vt:lpstr>Gross Development Cost</vt:lpstr>
      <vt:lpstr>Public Art</vt:lpstr>
      <vt:lpstr>Transport</vt:lpstr>
      <vt:lpstr>Emp &amp; Train Non compliance</vt:lpstr>
      <vt:lpstr>Training &amp; Emp Jobs Target</vt:lpstr>
      <vt:lpstr>End User Emp &amp; Training Cont</vt:lpstr>
      <vt:lpstr>Local Suppliers</vt:lpstr>
      <vt:lpstr>Library Facilities</vt:lpstr>
      <vt:lpstr>Sport &amp; Leisure</vt:lpstr>
      <vt:lpstr>Open Space</vt:lpstr>
      <vt:lpstr>Air Quality</vt:lpstr>
      <vt:lpstr>Monitoring Fee</vt:lpstr>
      <vt:lpstr>'Planning Contribution Statement'!Print_Area</vt:lpstr>
    </vt:vector>
  </TitlesOfParts>
  <Manager/>
  <Company>R.B.K.C.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PLNJOME</dc:creator>
  <cp:keywords/>
  <dc:description/>
  <cp:lastModifiedBy>Kanda, Manpreet: RBKC</cp:lastModifiedBy>
  <cp:revision/>
  <dcterms:created xsi:type="dcterms:W3CDTF">2010-03-05T15:08:51Z</dcterms:created>
  <dcterms:modified xsi:type="dcterms:W3CDTF">2022-04-28T15:52:57Z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0x010100F820CEEDEEC7844DB0A41A6AD3CE7720</vt:lpwstr>
  </property>
</Properties>
</file>